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7 SRP-Open" sheetId="1" r:id="rId1"/>
    <sheet name="Eingabe" sheetId="2" r:id="rId2"/>
  </sheets>
  <definedNames>
    <definedName name="_xlnm.Print_Area" localSheetId="1">'Eingabe'!$A$1:$L$56</definedName>
    <definedName name="_xlnm.Print_Area" localSheetId="0">'SA 2017 SRP-Open'!$A$1:$N$120</definedName>
    <definedName name="neu">'SA 2017 SRP-Open'!$K$34</definedName>
    <definedName name="neu_1">'SA 2017 SRP-Open'!$L$34</definedName>
    <definedName name="pgle">'SA 2017 SRP-Open'!$K$33</definedName>
    <definedName name="pneg">'SA 2017 SRP-Open'!$J$34</definedName>
    <definedName name="pneu">'SA 2017 SRP-Open'!$K$34</definedName>
    <definedName name="ppos">'SA 2017 SRP-Open'!$J$33</definedName>
  </definedNames>
  <calcPr fullCalcOnLoad="1"/>
</workbook>
</file>

<file path=xl/sharedStrings.xml><?xml version="1.0" encoding="utf-8"?>
<sst xmlns="http://schemas.openxmlformats.org/spreadsheetml/2006/main" count="547" uniqueCount="133">
  <si>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</si>
  <si>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</si>
  <si>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</si>
  <si>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</si>
  <si>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</si>
  <si>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</si>
  <si>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</si>
  <si>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</si>
  <si>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</si>
  <si>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</si>
  <si>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</si>
  <si>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</si>
  <si>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</si>
  <si>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</si>
  <si>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</si>
  <si>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</si>
  <si>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</si>
  <si>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</si>
  <si>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</si>
  <si>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</si>
  <si>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</si>
  <si>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</si>
  <si>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</si>
  <si>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</si>
  <si>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</si>
  <si>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</si>
  <si>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</si>
  <si>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</si>
  <si>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</si>
  <si>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</si>
  <si>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</si>
  <si>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</si>
  <si>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</si>
  <si>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</si>
  <si>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</si>
  <si>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</si>
  <si>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</si>
  <si>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</si>
  <si>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</si>
  <si>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</si>
  <si>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</si>
  <si>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</si>
  <si>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</si>
  <si>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</si>
  <si>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</si>
  <si>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</si>
  <si>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</si>
  <si>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</si>
  <si>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</si>
  <si>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</si>
  <si>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</si>
  <si>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</si>
  <si>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</si>
  <si>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</si>
  <si>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</si>
  <si>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</si>
  <si>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</si>
  <si>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</si>
  <si>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</si>
  <si>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</si>
  <si>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</si>
  <si>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</si>
  <si>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</si>
  <si>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</si>
  <si>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</si>
  <si>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</si>
  <si>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</si>
  <si>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</si>
  <si>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</si>
  <si>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</si>
  <si>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</si>
  <si>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</si>
  <si>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</si>
  <si>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</si>
  <si>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</si>
  <si>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</si>
  <si>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</si>
  <si>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</si>
  <si>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</si>
  <si>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</si>
  <si>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</si>
  <si>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</si>
  <si>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</si>
  <si>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</si>
  <si>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</si>
  <si>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</si>
  <si>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</si>
  <si>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</si>
  <si>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</si>
  <si>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</si>
  <si>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</si>
  <si>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</si>
  <si>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</si>
  <si>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</si>
  <si>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</si>
  <si>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</si>
  <si>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</si>
  <si>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</si>
  <si>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</si>
  <si>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</si>
  <si>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</si>
  <si>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BMW Alpina</t>
  </si>
  <si>
    <t>Porsche 919</t>
  </si>
  <si>
    <t>Pagani Zonda</t>
  </si>
  <si>
    <t>Pescarolo</t>
  </si>
  <si>
    <t>Zytec</t>
  </si>
  <si>
    <t>Corvette C6</t>
  </si>
  <si>
    <t>BMW V12</t>
  </si>
  <si>
    <t>Oreca 03</t>
  </si>
  <si>
    <t>25,4°</t>
  </si>
  <si>
    <t>26,1°</t>
  </si>
  <si>
    <t>SA 2017 SRP-Open</t>
  </si>
  <si>
    <t>Franz Wessely</t>
  </si>
  <si>
    <t>26,9°</t>
  </si>
  <si>
    <t>Lola B16</t>
  </si>
  <si>
    <t>Gibson</t>
  </si>
  <si>
    <t>Lamborghini Huracan</t>
  </si>
  <si>
    <t>Acura</t>
  </si>
  <si>
    <t>Ford GT 40</t>
  </si>
  <si>
    <t>DNF</t>
  </si>
  <si>
    <t>Walter Lemböck</t>
  </si>
  <si>
    <t>Gerhard Fischer</t>
  </si>
  <si>
    <t>26,4°</t>
  </si>
  <si>
    <t>Franz Lang</t>
  </si>
  <si>
    <t>Michael Liebe</t>
  </si>
  <si>
    <t>MBMW V12</t>
  </si>
  <si>
    <t>Mazda MD35</t>
  </si>
  <si>
    <t>27,7°</t>
  </si>
  <si>
    <t>28,2°</t>
  </si>
  <si>
    <t>Walter Müllner</t>
  </si>
  <si>
    <t>Mosler</t>
  </si>
  <si>
    <t>24,6°</t>
  </si>
  <si>
    <t>McLaren F1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</si>
</sst>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rgb="FFFF0000"/>
      <name val="Verdana"/>
      <family val="2"/>
    </font>
    <font>
      <sz val="14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49" fontId="14" fillId="35" borderId="18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2" fontId="12" fillId="42" borderId="26" xfId="0" applyNumberFormat="1" applyFont="1" applyFill="1" applyBorder="1" applyAlignment="1">
      <alignment horizontal="center" vertical="center" wrapText="1"/>
    </xf>
    <xf numFmtId="0" fontId="79" fillId="39" borderId="2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7" fillId="43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left" vertical="center"/>
    </xf>
    <xf numFmtId="0" fontId="17" fillId="43" borderId="23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2" fontId="80" fillId="33" borderId="10" xfId="45" applyNumberFormat="1" applyFont="1" applyFill="1" applyBorder="1" applyAlignment="1">
      <alignment horizontal="center" vertical="center"/>
      <protection/>
    </xf>
    <xf numFmtId="2" fontId="81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29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3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3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2" fontId="14" fillId="47" borderId="12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2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2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82" fillId="39" borderId="23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2" fontId="83" fillId="33" borderId="31" xfId="45" applyNumberFormat="1" applyFont="1" applyFill="1" applyBorder="1" applyAlignment="1">
      <alignment horizontal="right" vertical="center"/>
      <protection/>
    </xf>
    <xf numFmtId="2" fontId="80" fillId="33" borderId="31" xfId="45" applyNumberFormat="1" applyFont="1" applyFill="1" applyBorder="1" applyAlignment="1">
      <alignment horizontal="right" vertical="center"/>
      <protection/>
    </xf>
    <xf numFmtId="2" fontId="81" fillId="33" borderId="31" xfId="45" applyNumberFormat="1" applyFont="1" applyFill="1" applyBorder="1" applyAlignment="1">
      <alignment horizontal="right" vertical="center"/>
      <protection/>
    </xf>
    <xf numFmtId="0" fontId="14" fillId="35" borderId="32" xfId="0" applyFont="1" applyFill="1" applyBorder="1" applyAlignment="1">
      <alignment horizontal="left" vertical="center"/>
    </xf>
    <xf numFmtId="2" fontId="14" fillId="47" borderId="15" xfId="0" applyNumberFormat="1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4" fillId="50" borderId="1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left" vertical="center"/>
    </xf>
    <xf numFmtId="0" fontId="16" fillId="46" borderId="22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32" fillId="39" borderId="34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49" fontId="9" fillId="51" borderId="36" xfId="0" applyNumberFormat="1" applyFont="1" applyFill="1" applyBorder="1" applyAlignment="1">
      <alignment horizontal="center" vertical="center" wrapText="1"/>
    </xf>
    <xf numFmtId="49" fontId="9" fillId="51" borderId="37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31" fillId="51" borderId="38" xfId="0" applyFont="1" applyFill="1" applyBorder="1" applyAlignment="1">
      <alignment horizontal="center" vertical="center"/>
    </xf>
    <xf numFmtId="0" fontId="31" fillId="51" borderId="39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24" fillId="37" borderId="42" xfId="0" applyFont="1" applyFill="1" applyBorder="1" applyAlignment="1">
      <alignment horizontal="center" vertical="center"/>
    </xf>
    <xf numFmtId="0" fontId="24" fillId="37" borderId="43" xfId="0" applyFont="1" applyFill="1" applyBorder="1" applyAlignment="1">
      <alignment horizontal="center" vertical="center"/>
    </xf>
    <xf numFmtId="0" fontId="27" fillId="37" borderId="44" xfId="0" applyFont="1" applyFill="1" applyBorder="1" applyAlignment="1">
      <alignment horizontal="center" vertical="center"/>
    </xf>
    <xf numFmtId="0" fontId="27" fillId="37" borderId="45" xfId="0" applyFont="1" applyFill="1" applyBorder="1" applyAlignment="1">
      <alignment horizontal="center" vertical="center"/>
    </xf>
    <xf numFmtId="0" fontId="27" fillId="37" borderId="46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36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37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49" fontId="11" fillId="39" borderId="38" xfId="0" applyNumberFormat="1" applyFont="1" applyFill="1" applyBorder="1" applyAlignment="1">
      <alignment horizontal="center" vertical="center" wrapText="1"/>
    </xf>
    <xf numFmtId="49" fontId="11" fillId="39" borderId="39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172" fontId="12" fillId="39" borderId="39" xfId="0" applyNumberFormat="1" applyFont="1" applyFill="1" applyBorder="1" applyAlignment="1">
      <alignment horizontal="center" vertical="center" wrapText="1"/>
    </xf>
    <xf numFmtId="0" fontId="31" fillId="39" borderId="38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31" fillId="51" borderId="58" xfId="0" applyFont="1" applyFill="1" applyBorder="1" applyAlignment="1">
      <alignment horizontal="center" vertical="center"/>
    </xf>
    <xf numFmtId="0" fontId="31" fillId="51" borderId="59" xfId="0" applyFont="1" applyFill="1" applyBorder="1" applyAlignment="1">
      <alignment horizontal="center" vertical="center"/>
    </xf>
    <xf numFmtId="0" fontId="34" fillId="51" borderId="58" xfId="0" applyFont="1" applyFill="1" applyBorder="1" applyAlignment="1">
      <alignment horizontal="center" vertical="center"/>
    </xf>
    <xf numFmtId="0" fontId="34" fillId="51" borderId="36" xfId="0" applyFont="1" applyFill="1" applyBorder="1" applyAlignment="1">
      <alignment horizontal="center" vertical="center"/>
    </xf>
    <xf numFmtId="0" fontId="34" fillId="51" borderId="59" xfId="0" applyFont="1" applyFill="1" applyBorder="1" applyAlignment="1">
      <alignment horizontal="center" vertical="center"/>
    </xf>
    <xf numFmtId="0" fontId="34" fillId="51" borderId="37" xfId="0" applyFont="1" applyFill="1" applyBorder="1" applyAlignment="1">
      <alignment horizontal="center" vertical="center"/>
    </xf>
    <xf numFmtId="14" fontId="7" fillId="33" borderId="33" xfId="0" applyNumberFormat="1" applyFont="1" applyFill="1" applyBorder="1" applyAlignment="1">
      <alignment horizontal="center" vertical="center"/>
    </xf>
    <xf numFmtId="14" fontId="7" fillId="33" borderId="34" xfId="0" applyNumberFormat="1" applyFont="1" applyFill="1" applyBorder="1" applyAlignment="1">
      <alignment horizontal="center" vertical="center"/>
    </xf>
    <xf numFmtId="14" fontId="7" fillId="33" borderId="35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36" fillId="42" borderId="33" xfId="0" applyFont="1" applyFill="1" applyBorder="1" applyAlignment="1">
      <alignment horizontal="center" vertical="center"/>
    </xf>
    <xf numFmtId="0" fontId="36" fillId="42" borderId="34" xfId="0" applyFont="1" applyFill="1" applyBorder="1" applyAlignment="1">
      <alignment horizontal="center" vertical="center"/>
    </xf>
    <xf numFmtId="0" fontId="36" fillId="42" borderId="35" xfId="0" applyFont="1" applyFill="1" applyBorder="1" applyAlignment="1">
      <alignment horizontal="center" vertical="center"/>
    </xf>
    <xf numFmtId="0" fontId="34" fillId="42" borderId="60" xfId="0" applyFont="1" applyFill="1" applyBorder="1" applyAlignment="1">
      <alignment horizontal="center" vertical="center"/>
    </xf>
    <xf numFmtId="0" fontId="34" fillId="42" borderId="40" xfId="0" applyFont="1" applyFill="1" applyBorder="1" applyAlignment="1">
      <alignment horizontal="center" vertical="center"/>
    </xf>
    <xf numFmtId="0" fontId="34" fillId="42" borderId="41" xfId="0" applyFont="1" applyFill="1" applyBorder="1" applyAlignment="1">
      <alignment horizontal="center" vertical="center"/>
    </xf>
    <xf numFmtId="9" fontId="8" fillId="13" borderId="10" xfId="0" applyNumberFormat="1" applyFont="1" applyFill="1" applyBorder="1" applyAlignment="1">
      <alignment horizontal="center" vertical="center"/>
    </xf>
    <xf numFmtId="2" fontId="14" fillId="13" borderId="10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82" fillId="37" borderId="23" xfId="0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79" fillId="36" borderId="23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82" fillId="35" borderId="25" xfId="0" applyFont="1" applyFill="1" applyBorder="1" applyAlignment="1">
      <alignment horizontal="center" vertical="center"/>
    </xf>
    <xf numFmtId="0" fontId="14" fillId="50" borderId="15" xfId="0" applyFont="1" applyFill="1" applyBorder="1" applyAlignment="1">
      <alignment horizontal="center" vertical="center"/>
    </xf>
    <xf numFmtId="0" fontId="84" fillId="50" borderId="1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24"/>
  <sheetViews>
    <sheetView tabSelected="1" zoomScale="85" zoomScaleNormal="85" zoomScalePageLayoutView="0" workbookViewId="0" topLeftCell="A6">
      <selection activeCell="O12" sqref="O12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39" customWidth="1"/>
    <col min="6" max="6" width="13.421875" style="57" customWidth="1"/>
    <col min="7" max="10" width="13.421875" style="16" customWidth="1"/>
    <col min="11" max="13" width="13.8515625" style="16" customWidth="1"/>
    <col min="14" max="14" width="3.8515625" style="16" customWidth="1"/>
    <col min="15" max="15" width="13.7109375" style="16" customWidth="1"/>
    <col min="16" max="16" width="14.42187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19"/>
      <c r="E1" s="37"/>
      <c r="F1" s="55"/>
      <c r="J1" s="19"/>
      <c r="K1" s="19"/>
      <c r="L1" s="19"/>
      <c r="M1" s="19"/>
      <c r="N1" s="19"/>
      <c r="O1" s="19"/>
      <c r="P1" s="19"/>
      <c r="Q1" s="19"/>
      <c r="T1" s="19"/>
      <c r="U1" s="19"/>
      <c r="V1" s="19"/>
      <c r="W1" s="19"/>
      <c r="X1" s="19"/>
      <c r="Y1" s="19"/>
      <c r="Z1" s="19"/>
      <c r="AD1" s="19"/>
      <c r="AE1" s="12"/>
    </row>
    <row r="2" spans="2:31" ht="27" customHeight="1">
      <c r="B2" s="20"/>
      <c r="C2" s="20"/>
      <c r="D2" s="20"/>
      <c r="E2" s="36"/>
      <c r="F2" s="204" t="str">
        <f>C14</f>
        <v>Marko Neumayer</v>
      </c>
      <c r="G2" s="205"/>
      <c r="H2" s="205"/>
      <c r="I2" s="206"/>
      <c r="J2" s="19"/>
      <c r="K2" s="36"/>
      <c r="L2" s="19"/>
      <c r="M2" s="19"/>
      <c r="N2" s="19"/>
      <c r="O2" s="19"/>
      <c r="P2" s="19"/>
      <c r="V2" s="28"/>
      <c r="W2" s="27"/>
      <c r="X2" s="27"/>
      <c r="Y2" s="28"/>
      <c r="Z2" s="27"/>
      <c r="AA2" s="16"/>
      <c r="AB2" s="16"/>
      <c r="AC2" s="16"/>
      <c r="AD2" s="16"/>
      <c r="AE2" s="16"/>
    </row>
    <row r="3" spans="1:26" s="7" customFormat="1" ht="27" customHeight="1" thickBot="1">
      <c r="A3" s="20"/>
      <c r="B3" s="20"/>
      <c r="C3" s="20"/>
      <c r="D3" s="20"/>
      <c r="E3" s="20"/>
      <c r="F3" s="207">
        <f>L14</f>
        <v>90</v>
      </c>
      <c r="G3" s="208"/>
      <c r="H3" s="208"/>
      <c r="I3" s="209"/>
      <c r="J3" s="20"/>
      <c r="K3" s="22"/>
      <c r="L3" s="20"/>
      <c r="M3" s="20"/>
      <c r="N3" s="20"/>
      <c r="O3" s="20"/>
      <c r="P3" s="20"/>
      <c r="Q3" s="20"/>
      <c r="V3" s="20"/>
      <c r="W3" s="20"/>
      <c r="X3" s="20"/>
      <c r="Y3" s="20"/>
      <c r="Z3" s="20"/>
    </row>
    <row r="4" spans="1:26" s="7" customFormat="1" ht="27" customHeight="1">
      <c r="A4" s="20"/>
      <c r="B4" s="21"/>
      <c r="C4" s="21"/>
      <c r="D4" s="229" t="str">
        <f>C15</f>
        <v>Walter Lemböck </v>
      </c>
      <c r="E4" s="230"/>
      <c r="F4" s="210">
        <v>1</v>
      </c>
      <c r="G4" s="210"/>
      <c r="H4" s="210"/>
      <c r="I4" s="211"/>
      <c r="J4" s="20"/>
      <c r="K4" s="20"/>
      <c r="L4" s="20"/>
      <c r="M4" s="20"/>
      <c r="N4" s="20"/>
      <c r="O4" s="20"/>
      <c r="P4" s="20"/>
      <c r="Q4" s="20"/>
      <c r="V4" s="20"/>
      <c r="W4" s="20"/>
      <c r="X4" s="20"/>
      <c r="Y4" s="20"/>
      <c r="Z4" s="20"/>
    </row>
    <row r="5" spans="1:26" s="6" customFormat="1" ht="27" customHeight="1" thickBot="1">
      <c r="A5" s="21"/>
      <c r="B5" s="21"/>
      <c r="C5" s="21"/>
      <c r="D5" s="231">
        <f>L15</f>
        <v>87</v>
      </c>
      <c r="E5" s="232"/>
      <c r="F5" s="210"/>
      <c r="G5" s="210"/>
      <c r="H5" s="210"/>
      <c r="I5" s="211"/>
      <c r="J5" s="21"/>
      <c r="K5" s="21"/>
      <c r="L5" s="21"/>
      <c r="M5" s="21"/>
      <c r="N5" s="21"/>
      <c r="O5" s="21"/>
      <c r="P5" s="21"/>
      <c r="Q5" s="21"/>
      <c r="V5" s="21"/>
      <c r="W5" s="21"/>
      <c r="X5" s="21"/>
      <c r="Y5" s="21"/>
      <c r="Z5" s="21"/>
    </row>
    <row r="6" spans="1:26" s="6" customFormat="1" ht="27" customHeight="1">
      <c r="A6" s="21"/>
      <c r="B6" s="21"/>
      <c r="C6" s="21"/>
      <c r="D6" s="233">
        <v>2</v>
      </c>
      <c r="E6" s="234"/>
      <c r="F6" s="210"/>
      <c r="G6" s="210"/>
      <c r="H6" s="210"/>
      <c r="I6" s="211"/>
      <c r="J6" s="194" t="str">
        <f>C16</f>
        <v>Thomas Gebhardt</v>
      </c>
      <c r="K6" s="195"/>
      <c r="L6" s="21"/>
      <c r="M6" s="21"/>
      <c r="N6" s="21"/>
      <c r="O6" s="21"/>
      <c r="P6" s="21"/>
      <c r="Q6" s="21"/>
      <c r="V6" s="21"/>
      <c r="W6" s="21"/>
      <c r="X6" s="21"/>
      <c r="Y6" s="21"/>
      <c r="Z6" s="21"/>
    </row>
    <row r="7" spans="1:26" s="6" customFormat="1" ht="27" customHeight="1">
      <c r="A7" s="21"/>
      <c r="B7" s="21"/>
      <c r="C7" s="21"/>
      <c r="D7" s="233"/>
      <c r="E7" s="234"/>
      <c r="F7" s="210"/>
      <c r="G7" s="210"/>
      <c r="H7" s="210"/>
      <c r="I7" s="211"/>
      <c r="J7" s="196">
        <f>L16</f>
        <v>84</v>
      </c>
      <c r="K7" s="197"/>
      <c r="L7" s="21"/>
      <c r="M7" s="21"/>
      <c r="N7" s="21"/>
      <c r="O7" s="21"/>
      <c r="P7" s="21"/>
      <c r="Q7" s="21"/>
      <c r="V7" s="21"/>
      <c r="W7" s="21"/>
      <c r="X7" s="21"/>
      <c r="Y7" s="21"/>
      <c r="Z7" s="21"/>
    </row>
    <row r="8" spans="1:26" s="6" customFormat="1" ht="27" customHeight="1">
      <c r="A8" s="21"/>
      <c r="B8" s="20"/>
      <c r="C8" s="20"/>
      <c r="D8" s="233"/>
      <c r="E8" s="234"/>
      <c r="F8" s="210"/>
      <c r="G8" s="210"/>
      <c r="H8" s="210"/>
      <c r="I8" s="211"/>
      <c r="J8" s="198">
        <v>3</v>
      </c>
      <c r="K8" s="199"/>
      <c r="L8" s="21"/>
      <c r="M8" s="21"/>
      <c r="N8" s="21"/>
      <c r="O8" s="21"/>
      <c r="P8" s="21"/>
      <c r="Q8" s="21"/>
      <c r="V8" s="21"/>
      <c r="W8" s="21"/>
      <c r="X8" s="21"/>
      <c r="Y8" s="21"/>
      <c r="Z8" s="21"/>
    </row>
    <row r="9" spans="1:26" s="7" customFormat="1" ht="27" customHeight="1" thickBot="1">
      <c r="A9" s="20"/>
      <c r="B9" s="20"/>
      <c r="C9" s="20"/>
      <c r="D9" s="235"/>
      <c r="E9" s="236"/>
      <c r="F9" s="212"/>
      <c r="G9" s="212"/>
      <c r="H9" s="212"/>
      <c r="I9" s="213"/>
      <c r="J9" s="200"/>
      <c r="K9" s="201"/>
      <c r="L9" s="20"/>
      <c r="M9" s="20"/>
      <c r="N9" s="20"/>
      <c r="O9" s="20"/>
      <c r="P9" s="20"/>
      <c r="Q9" s="20"/>
      <c r="V9" s="20"/>
      <c r="W9" s="20"/>
      <c r="X9" s="20"/>
      <c r="Y9" s="20"/>
      <c r="Z9" s="20"/>
    </row>
    <row r="10" spans="1:29" s="7" customFormat="1" ht="26.25" customHeight="1" thickBot="1">
      <c r="A10" s="20"/>
      <c r="B10" s="20"/>
      <c r="C10" s="20"/>
      <c r="D10" s="20"/>
      <c r="E10" s="37"/>
      <c r="F10" s="3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C10" s="23"/>
    </row>
    <row r="11" spans="1:25" s="7" customFormat="1" ht="35.25" customHeight="1" thickBot="1">
      <c r="A11" s="20"/>
      <c r="B11" s="185" t="str">
        <f>Eingabe!$B$2</f>
        <v>SA 2017 SRP-Open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23"/>
      <c r="O11" s="20"/>
      <c r="P11" s="20"/>
      <c r="Y11" s="23"/>
    </row>
    <row r="12" spans="1:16" s="6" customFormat="1" ht="26.25" customHeight="1">
      <c r="A12" s="21"/>
      <c r="B12" s="202" t="s">
        <v>0</v>
      </c>
      <c r="C12" s="225" t="s">
        <v>25</v>
      </c>
      <c r="D12" s="250" t="s">
        <v>2</v>
      </c>
      <c r="E12" s="223">
        <f>Eingabe!R3</f>
        <v>42749</v>
      </c>
      <c r="F12" s="223">
        <f>Eingabe!S3</f>
        <v>42850</v>
      </c>
      <c r="G12" s="223">
        <f>Eingabe!T3</f>
        <v>43011</v>
      </c>
      <c r="H12" s="223">
        <f>Eingabe!U3</f>
        <v>43074</v>
      </c>
      <c r="I12" s="214" t="s">
        <v>67</v>
      </c>
      <c r="J12" s="215"/>
      <c r="K12" s="252" t="s">
        <v>26</v>
      </c>
      <c r="L12" s="221" t="s">
        <v>27</v>
      </c>
      <c r="M12" s="227" t="s">
        <v>19</v>
      </c>
      <c r="N12" s="23"/>
      <c r="O12" s="51"/>
      <c r="P12" s="21"/>
    </row>
    <row r="13" spans="1:16" s="6" customFormat="1" ht="26.25" customHeight="1" thickBot="1">
      <c r="A13" s="21"/>
      <c r="B13" s="203"/>
      <c r="C13" s="226"/>
      <c r="D13" s="251"/>
      <c r="E13" s="224"/>
      <c r="F13" s="224"/>
      <c r="G13" s="224"/>
      <c r="H13" s="224"/>
      <c r="I13" s="216"/>
      <c r="J13" s="217"/>
      <c r="K13" s="253"/>
      <c r="L13" s="222"/>
      <c r="M13" s="228"/>
      <c r="N13" s="23"/>
      <c r="O13" s="51"/>
      <c r="P13" s="21"/>
    </row>
    <row r="14" spans="1:16" s="7" customFormat="1" ht="26.25" customHeight="1">
      <c r="A14" s="20"/>
      <c r="B14" s="97">
        <v>1</v>
      </c>
      <c r="C14" s="270" t="str">
        <f>Eingabe!C5</f>
        <v>Marko Neumayer</v>
      </c>
      <c r="D14" s="171">
        <f>Eingabe!W5</f>
        <v>30</v>
      </c>
      <c r="E14" s="138">
        <f>Eingabe!Z5</f>
        <v>30</v>
      </c>
      <c r="F14" s="138">
        <f>Eingabe!AA5</f>
        <v>30</v>
      </c>
      <c r="G14" s="138">
        <f>Eingabe!AB5</f>
        <v>30</v>
      </c>
      <c r="H14" s="272" t="str">
        <f>Eingabe!AC5</f>
        <v> </v>
      </c>
      <c r="I14" s="169" t="str">
        <f>IF(O14=0,neu,IF(J14&gt;0,ppos,IF(J14&lt;0,pneg,pgle)))</f>
        <v>◄</v>
      </c>
      <c r="J14" s="127">
        <f>IF(O14=0,neu_1,(O14-B14))</f>
        <v>0</v>
      </c>
      <c r="K14" s="138">
        <f>Eingabe!V5</f>
        <v>90</v>
      </c>
      <c r="L14" s="138">
        <f>SUM(K14-M14)</f>
        <v>90</v>
      </c>
      <c r="M14" s="271">
        <v>0</v>
      </c>
      <c r="N14" s="20"/>
      <c r="O14" s="274">
        <v>1</v>
      </c>
      <c r="P14" s="21"/>
    </row>
    <row r="15" spans="1:16" s="6" customFormat="1" ht="26.25" customHeight="1">
      <c r="A15" s="21"/>
      <c r="B15" s="163">
        <f>IF(L15=L14,B14,(B14+1))</f>
        <v>2</v>
      </c>
      <c r="C15" s="151" t="str">
        <f>Eingabe!C4</f>
        <v>Walter Lemböck </v>
      </c>
      <c r="D15" s="267">
        <f>Eingabe!W4</f>
        <v>27.25</v>
      </c>
      <c r="E15" s="159">
        <f>Eingabe!Z4</f>
        <v>28</v>
      </c>
      <c r="F15" s="273">
        <f>Eingabe!AA4</f>
        <v>22</v>
      </c>
      <c r="G15" s="154">
        <f>Eingabe!AB4</f>
        <v>29</v>
      </c>
      <c r="H15" s="140">
        <f>Eingabe!AC4</f>
        <v>30</v>
      </c>
      <c r="I15" s="169" t="str">
        <f>IF(O15=0,neu,IF(J15&gt;0,ppos,IF(J15&lt;0,pneg,pgle)))</f>
        <v>◄</v>
      </c>
      <c r="J15" s="127">
        <f>IF(O15=0,neu_1,(O15-B15))</f>
        <v>0</v>
      </c>
      <c r="K15" s="154">
        <f>Eingabe!V4</f>
        <v>109</v>
      </c>
      <c r="L15" s="268">
        <f>SUM(K15-M15)</f>
        <v>87</v>
      </c>
      <c r="M15" s="269">
        <f>Eingabe!X4</f>
        <v>22</v>
      </c>
      <c r="N15" s="20"/>
      <c r="O15" s="274">
        <v>2</v>
      </c>
      <c r="P15" s="20"/>
    </row>
    <row r="16" spans="1:16" s="7" customFormat="1" ht="26.25" customHeight="1">
      <c r="A16" s="20"/>
      <c r="B16" s="164">
        <f>IF(L16=L15,B15,(B15+1))</f>
        <v>3</v>
      </c>
      <c r="C16" s="156" t="str">
        <f>Eingabe!C9</f>
        <v>Thomas Gebhardt</v>
      </c>
      <c r="D16" s="265">
        <f>Eingabe!W9</f>
        <v>28</v>
      </c>
      <c r="E16" s="17">
        <f>Eingabe!Z9</f>
        <v>27</v>
      </c>
      <c r="F16" s="154">
        <f>Eingabe!AA9</f>
        <v>29</v>
      </c>
      <c r="G16" s="177" t="str">
        <f>Eingabe!AB9</f>
        <v> </v>
      </c>
      <c r="H16" s="159">
        <f>Eingabe!AC9</f>
        <v>28</v>
      </c>
      <c r="I16" s="167" t="str">
        <f>IF(O16=0,neu,IF(J16&gt;0,ppos,IF(J16&lt;0,pneg,pgle)))</f>
        <v>▲</v>
      </c>
      <c r="J16" s="127">
        <f>IF(O16=0,neu_1,(O16-B16))</f>
        <v>3</v>
      </c>
      <c r="K16" s="159">
        <f>Eingabe!V9</f>
        <v>84</v>
      </c>
      <c r="L16" s="159">
        <f>SUM(K16-M16)</f>
        <v>84</v>
      </c>
      <c r="M16" s="266">
        <v>0</v>
      </c>
      <c r="N16" s="20"/>
      <c r="O16" s="274">
        <v>6</v>
      </c>
      <c r="P16" s="20"/>
    </row>
    <row r="17" spans="1:16" s="7" customFormat="1" ht="26.25" customHeight="1">
      <c r="A17" s="20"/>
      <c r="B17" s="31">
        <f>IF(L17=L16,B16,(B16+1))</f>
        <v>4</v>
      </c>
      <c r="C17" s="38" t="str">
        <f>Eingabe!C6</f>
        <v>Gerhard Fischer </v>
      </c>
      <c r="D17" s="35">
        <f>Eingabe!W6</f>
        <v>26.75</v>
      </c>
      <c r="E17" s="17">
        <f>Eingabe!Z6</f>
        <v>26</v>
      </c>
      <c r="F17" s="159">
        <f>Eingabe!AA6</f>
        <v>28</v>
      </c>
      <c r="G17" s="273">
        <f>Eingabe!AB6</f>
        <v>24</v>
      </c>
      <c r="H17" s="154">
        <f>Eingabe!AC6</f>
        <v>29</v>
      </c>
      <c r="I17" s="167" t="str">
        <f>IF(O17=0,neu,IF(J17&gt;0,ppos,IF(J17&lt;0,pneg,pgle)))</f>
        <v>▼</v>
      </c>
      <c r="J17" s="127">
        <f>IF(O17=0,neu_1,(O17-B17))</f>
        <v>-1</v>
      </c>
      <c r="K17" s="18">
        <f>Eingabe!V6</f>
        <v>107</v>
      </c>
      <c r="L17" s="18">
        <f>SUM(K17-M17)</f>
        <v>83</v>
      </c>
      <c r="M17" s="92">
        <f>Eingabe!X6</f>
        <v>24</v>
      </c>
      <c r="N17" s="20"/>
      <c r="O17" s="274">
        <v>3</v>
      </c>
      <c r="P17" s="20"/>
    </row>
    <row r="18" spans="1:16" s="7" customFormat="1" ht="26.25" customHeight="1">
      <c r="A18" s="20"/>
      <c r="B18" s="31">
        <f aca="true" t="shared" si="0" ref="B18:B30">IF(L18=L17,B17,(B17+1))</f>
        <v>5</v>
      </c>
      <c r="C18" s="38" t="str">
        <f>Eingabe!C10</f>
        <v>Walter Müllner </v>
      </c>
      <c r="D18" s="35">
        <f>Eingabe!W10</f>
        <v>26</v>
      </c>
      <c r="E18" s="17">
        <f>Eingabe!Z10</f>
        <v>25</v>
      </c>
      <c r="F18" s="177" t="str">
        <f>Eingabe!AA10</f>
        <v> </v>
      </c>
      <c r="G18" s="159">
        <f>Eingabe!AB10</f>
        <v>28</v>
      </c>
      <c r="H18" s="17">
        <f>Eingabe!AC10</f>
        <v>25</v>
      </c>
      <c r="I18" s="168" t="str">
        <f>IF(O18=0,neu,IF(J18&gt;0,ppos,IF(J18&lt;0,pneg,pgle)))</f>
        <v>▲</v>
      </c>
      <c r="J18" s="127">
        <f>IF(O18=0,neu_1,(O18-B18))</f>
        <v>2</v>
      </c>
      <c r="K18" s="18">
        <f>Eingabe!V10</f>
        <v>78</v>
      </c>
      <c r="L18" s="18">
        <f>SUM(K18-M18)</f>
        <v>78</v>
      </c>
      <c r="M18" s="165">
        <v>0</v>
      </c>
      <c r="N18" s="23"/>
      <c r="O18" s="274">
        <v>7</v>
      </c>
      <c r="P18" s="20"/>
    </row>
    <row r="19" spans="1:16" s="7" customFormat="1" ht="26.25" customHeight="1">
      <c r="A19" s="20"/>
      <c r="B19" s="31">
        <v>6</v>
      </c>
      <c r="C19" s="38" t="str">
        <f>Eingabe!C11</f>
        <v>Peter Siding </v>
      </c>
      <c r="D19" s="35">
        <f>Eingabe!W11</f>
        <v>25.25</v>
      </c>
      <c r="E19" s="273">
        <f>Eingabe!Z11</f>
        <v>23</v>
      </c>
      <c r="F19" s="17">
        <f>Eingabe!AA11</f>
        <v>27</v>
      </c>
      <c r="G19" s="17">
        <f>Eingabe!AB11</f>
        <v>25</v>
      </c>
      <c r="H19" s="17">
        <f>Eingabe!AC11</f>
        <v>26</v>
      </c>
      <c r="I19" s="167" t="str">
        <f>IF(O19=0,neu,IF(J19&gt;0,ppos,IF(J19&lt;0,pneg,pgle)))</f>
        <v>▼</v>
      </c>
      <c r="J19" s="127">
        <f>IF(O19=0,neu_1,(O19-B19))</f>
        <v>-2</v>
      </c>
      <c r="K19" s="18">
        <f>Eingabe!V11</f>
        <v>101</v>
      </c>
      <c r="L19" s="18">
        <f>SUM(K19-M19)</f>
        <v>78</v>
      </c>
      <c r="M19" s="92">
        <f>Eingabe!X11</f>
        <v>23</v>
      </c>
      <c r="N19" s="23"/>
      <c r="O19" s="274">
        <v>4</v>
      </c>
      <c r="P19" s="20"/>
    </row>
    <row r="20" spans="1:16" s="7" customFormat="1" ht="26.25" customHeight="1">
      <c r="A20" s="20"/>
      <c r="B20" s="31">
        <f t="shared" si="0"/>
        <v>7</v>
      </c>
      <c r="C20" s="38" t="str">
        <f>Eingabe!C12</f>
        <v>Leo Rebler</v>
      </c>
      <c r="D20" s="35">
        <f>Eingabe!W12</f>
        <v>24.666666666666668</v>
      </c>
      <c r="E20" s="17">
        <f>Eingabe!Z12</f>
        <v>21</v>
      </c>
      <c r="F20" s="17">
        <f>Eingabe!AA12</f>
        <v>26</v>
      </c>
      <c r="G20" s="17">
        <f>Eingabe!AB12</f>
        <v>27</v>
      </c>
      <c r="H20" s="177" t="str">
        <f>Eingabe!AC12</f>
        <v> </v>
      </c>
      <c r="I20" s="167" t="str">
        <f>IF(O20=0,neu,IF(J20&gt;0,ppos,IF(J20&lt;0,pneg,pgle)))</f>
        <v>▼</v>
      </c>
      <c r="J20" s="127">
        <f>IF(O20=0,neu_1,(O20-B20))</f>
        <v>-2</v>
      </c>
      <c r="K20" s="18">
        <f>Eingabe!V12</f>
        <v>74</v>
      </c>
      <c r="L20" s="18">
        <f>SUM(K20-M20)</f>
        <v>74</v>
      </c>
      <c r="M20" s="165">
        <v>0</v>
      </c>
      <c r="N20" s="23"/>
      <c r="O20" s="274">
        <v>5</v>
      </c>
      <c r="P20" s="20"/>
    </row>
    <row r="21" spans="1:16" s="7" customFormat="1" ht="26.25" customHeight="1">
      <c r="A21" s="20"/>
      <c r="B21" s="31">
        <f t="shared" si="0"/>
        <v>8</v>
      </c>
      <c r="C21" s="38" t="str">
        <f>Eingabe!C16</f>
        <v>Gerlinde Herzog</v>
      </c>
      <c r="D21" s="35">
        <f>Eingabe!W16</f>
        <v>23</v>
      </c>
      <c r="E21" s="166" t="str">
        <f>Eingabe!Z16</f>
        <v> </v>
      </c>
      <c r="F21" s="17">
        <f>Eingabe!AA16</f>
        <v>25</v>
      </c>
      <c r="G21" s="17">
        <f>Eingabe!AB16</f>
        <v>21</v>
      </c>
      <c r="H21" s="17">
        <f>Eingabe!AC16</f>
        <v>23</v>
      </c>
      <c r="I21" s="169" t="str">
        <f>IF(O21=0,neu,IF(J21&gt;0,ppos,IF(J21&lt;0,pneg,pgle)))</f>
        <v>◄</v>
      </c>
      <c r="J21" s="127">
        <f>IF(O21=0,neu_1,(O21-B21))</f>
        <v>0</v>
      </c>
      <c r="K21" s="18">
        <f>Eingabe!V16</f>
        <v>69</v>
      </c>
      <c r="L21" s="18">
        <f>SUM(K21-M21)</f>
        <v>69</v>
      </c>
      <c r="M21" s="165">
        <v>0</v>
      </c>
      <c r="N21" s="23"/>
      <c r="O21" s="274">
        <v>8</v>
      </c>
      <c r="P21" s="20"/>
    </row>
    <row r="22" spans="1:16" s="7" customFormat="1" ht="26.25" customHeight="1">
      <c r="A22" s="20"/>
      <c r="B22" s="31">
        <v>9</v>
      </c>
      <c r="C22" s="38" t="str">
        <f>Eingabe!C14</f>
        <v>Thomas Nowak </v>
      </c>
      <c r="D22" s="35">
        <f>Eingabe!W14</f>
        <v>23</v>
      </c>
      <c r="E22" s="17">
        <f>Eingabe!Z14</f>
        <v>22</v>
      </c>
      <c r="F22" s="17">
        <f>Eingabe!AA14</f>
        <v>23</v>
      </c>
      <c r="G22" s="177" t="str">
        <f>Eingabe!AB14</f>
        <v> </v>
      </c>
      <c r="H22" s="17">
        <f>Eingabe!AC14</f>
        <v>24</v>
      </c>
      <c r="I22" s="168" t="str">
        <f>IF(O22=0,neu,IF(J22&gt;0,ppos,IF(J22&lt;0,pneg,pgle)))</f>
        <v>▲</v>
      </c>
      <c r="J22" s="127">
        <f>IF(O22=0,neu_1,(O22-B22))</f>
        <v>1</v>
      </c>
      <c r="K22" s="18">
        <f>Eingabe!V14</f>
        <v>69</v>
      </c>
      <c r="L22" s="18">
        <f>SUM(K22-M22)</f>
        <v>69</v>
      </c>
      <c r="M22" s="165">
        <v>0</v>
      </c>
      <c r="N22" s="23"/>
      <c r="O22" s="274">
        <v>10</v>
      </c>
      <c r="P22" s="20"/>
    </row>
    <row r="23" spans="1:16" s="7" customFormat="1" ht="26.25" customHeight="1">
      <c r="A23" s="20"/>
      <c r="B23" s="31">
        <f t="shared" si="0"/>
        <v>10</v>
      </c>
      <c r="C23" s="38" t="str">
        <f>Eingabe!C7</f>
        <v>Gabi Krausler</v>
      </c>
      <c r="D23" s="35">
        <f>Eingabe!W7</f>
        <v>20.666666666666668</v>
      </c>
      <c r="E23" s="17">
        <f>Eingabe!Z7</f>
        <v>20</v>
      </c>
      <c r="F23" s="166" t="s">
        <v>119</v>
      </c>
      <c r="G23" s="17">
        <f>Eingabe!AB7</f>
        <v>20</v>
      </c>
      <c r="H23" s="17">
        <f>Eingabe!AC7</f>
        <v>22</v>
      </c>
      <c r="I23" s="168" t="str">
        <f>IF(O23=0,neu,IF(J23&gt;0,ppos,IF(J23&lt;0,pneg,pgle)))</f>
        <v>▲</v>
      </c>
      <c r="J23" s="127">
        <f>IF(O23=0,neu_1,(O23-B23))</f>
        <v>2</v>
      </c>
      <c r="K23" s="18">
        <f>Eingabe!V7</f>
        <v>62</v>
      </c>
      <c r="L23" s="18">
        <f>SUM(K23-M23)</f>
        <v>62</v>
      </c>
      <c r="M23" s="165">
        <v>0</v>
      </c>
      <c r="N23" s="23"/>
      <c r="O23" s="274">
        <v>12</v>
      </c>
      <c r="P23" s="20"/>
    </row>
    <row r="24" spans="1:16" s="7" customFormat="1" ht="26.25" customHeight="1">
      <c r="A24" s="20"/>
      <c r="B24" s="31">
        <f t="shared" si="0"/>
        <v>11</v>
      </c>
      <c r="C24" s="38" t="str">
        <f>Eingabe!C13</f>
        <v>Thomas Sanda</v>
      </c>
      <c r="D24" s="35">
        <f>Eingabe!W13</f>
        <v>25.5</v>
      </c>
      <c r="E24" s="17">
        <f>Eingabe!Z13</f>
        <v>24</v>
      </c>
      <c r="F24" s="166" t="s">
        <v>119</v>
      </c>
      <c r="G24" s="177" t="str">
        <f>Eingabe!AB13</f>
        <v> </v>
      </c>
      <c r="H24" s="17">
        <f>Eingabe!AC13</f>
        <v>27</v>
      </c>
      <c r="I24" s="168" t="str">
        <f>IF(O24=0,neu,IF(J24&gt;0,ppos,IF(J24&lt;0,pneg,pgle)))</f>
        <v>▲</v>
      </c>
      <c r="J24" s="127">
        <f>IF(O24=0,neu_1,(O24-B24))</f>
        <v>5</v>
      </c>
      <c r="K24" s="18">
        <f>Eingabe!V13</f>
        <v>51</v>
      </c>
      <c r="L24" s="18">
        <f>SUM(K24-M24)</f>
        <v>51</v>
      </c>
      <c r="M24" s="165">
        <v>0</v>
      </c>
      <c r="N24" s="23"/>
      <c r="O24" s="274">
        <v>16</v>
      </c>
      <c r="P24" s="20"/>
    </row>
    <row r="25" spans="1:16" s="7" customFormat="1" ht="26.25" customHeight="1">
      <c r="A25" s="20"/>
      <c r="B25" s="31">
        <f t="shared" si="0"/>
        <v>12</v>
      </c>
      <c r="C25" s="38" t="str">
        <f>Eingabe!C18</f>
        <v>Per Bosch</v>
      </c>
      <c r="D25" s="35">
        <f>Eingabe!W18</f>
        <v>23</v>
      </c>
      <c r="E25" s="166" t="str">
        <f>Eingabe!Z18</f>
        <v> </v>
      </c>
      <c r="F25" s="17">
        <f>Eingabe!AA18</f>
        <v>24</v>
      </c>
      <c r="G25" s="17">
        <f>Eingabe!AB18</f>
        <v>22</v>
      </c>
      <c r="H25" s="177" t="str">
        <f>Eingabe!AC18</f>
        <v> </v>
      </c>
      <c r="I25" s="167" t="str">
        <f>IF(O25=0,neu,IF(J25&gt;0,ppos,IF(J25&lt;0,pneg,pgle)))</f>
        <v>▼</v>
      </c>
      <c r="J25" s="127">
        <f>IF(O25=0,neu_1,(O25-B25))</f>
        <v>-3</v>
      </c>
      <c r="K25" s="18">
        <f>Eingabe!V18</f>
        <v>46</v>
      </c>
      <c r="L25" s="18">
        <f>SUM(K25-M25)</f>
        <v>46</v>
      </c>
      <c r="M25" s="165">
        <v>0</v>
      </c>
      <c r="N25" s="23"/>
      <c r="O25" s="274">
        <v>9</v>
      </c>
      <c r="P25" s="20"/>
    </row>
    <row r="26" spans="1:16" s="7" customFormat="1" ht="26.25" customHeight="1">
      <c r="A26" s="20"/>
      <c r="B26" s="31">
        <f t="shared" si="0"/>
        <v>13</v>
      </c>
      <c r="C26" s="38" t="str">
        <f>Eingabe!C17</f>
        <v>Franz Wessely</v>
      </c>
      <c r="D26" s="35">
        <f>Eingabe!W17</f>
        <v>22</v>
      </c>
      <c r="E26" s="166" t="str">
        <f>Eingabe!Z17</f>
        <v> </v>
      </c>
      <c r="F26" s="17">
        <f>Eingabe!AA17</f>
        <v>21</v>
      </c>
      <c r="G26" s="17">
        <f>Eingabe!AB17</f>
        <v>23</v>
      </c>
      <c r="H26" s="177" t="str">
        <f>Eingabe!AC17</f>
        <v> </v>
      </c>
      <c r="I26" s="167" t="str">
        <f>IF(O26=0,neu,IF(J26&gt;0,ppos,IF(J26&lt;0,pneg,pgle)))</f>
        <v>▼</v>
      </c>
      <c r="J26" s="127">
        <f>IF(O26=0,neu_1,(O26-B26))</f>
        <v>-2</v>
      </c>
      <c r="K26" s="18">
        <f>Eingabe!V17</f>
        <v>44</v>
      </c>
      <c r="L26" s="18">
        <f>SUM(K26-M26)</f>
        <v>44</v>
      </c>
      <c r="M26" s="165">
        <v>0</v>
      </c>
      <c r="N26" s="23"/>
      <c r="O26" s="274">
        <v>11</v>
      </c>
      <c r="P26" s="20"/>
    </row>
    <row r="27" spans="1:16" s="6" customFormat="1" ht="26.25" customHeight="1">
      <c r="A27" s="21"/>
      <c r="B27" s="31">
        <f t="shared" si="0"/>
        <v>14</v>
      </c>
      <c r="C27" s="38" t="str">
        <f>Eingabe!C15</f>
        <v>Roland Dobritzhofer</v>
      </c>
      <c r="D27" s="35">
        <f>Eingabe!W15</f>
        <v>19.5</v>
      </c>
      <c r="E27" s="17">
        <f>Eingabe!Z15</f>
        <v>19</v>
      </c>
      <c r="F27" s="17">
        <f>Eingabe!AA15</f>
        <v>20</v>
      </c>
      <c r="G27" s="177" t="str">
        <f>Eingabe!AB15</f>
        <v> </v>
      </c>
      <c r="H27" s="177" t="str">
        <f>Eingabe!AC15</f>
        <v> </v>
      </c>
      <c r="I27" s="167" t="str">
        <f>IF(O27=0,neu,IF(J27&gt;0,ppos,IF(J27&lt;0,pneg,pgle)))</f>
        <v>▼</v>
      </c>
      <c r="J27" s="127">
        <f>IF(O27=0,neu_1,(O27-B27))</f>
        <v>-1</v>
      </c>
      <c r="K27" s="18">
        <f>Eingabe!V15</f>
        <v>39</v>
      </c>
      <c r="L27" s="18">
        <f>SUM(K27-M27)</f>
        <v>39</v>
      </c>
      <c r="M27" s="165">
        <v>0</v>
      </c>
      <c r="N27" s="23"/>
      <c r="O27" s="274">
        <v>13</v>
      </c>
      <c r="P27" s="21"/>
    </row>
    <row r="28" spans="1:16" s="7" customFormat="1" ht="26.25" customHeight="1">
      <c r="A28" s="20"/>
      <c r="B28" s="31">
        <f t="shared" si="0"/>
        <v>15</v>
      </c>
      <c r="C28" s="38" t="str">
        <f>Eingabe!C8</f>
        <v>Roman Grunner</v>
      </c>
      <c r="D28" s="35">
        <f>Eingabe!W8</f>
        <v>29</v>
      </c>
      <c r="E28" s="154">
        <f>Eingabe!Z8</f>
        <v>29</v>
      </c>
      <c r="F28" s="166" t="str">
        <f>Eingabe!AA8</f>
        <v> </v>
      </c>
      <c r="G28" s="177" t="str">
        <f>Eingabe!AB8</f>
        <v> </v>
      </c>
      <c r="H28" s="177" t="str">
        <f>Eingabe!AC8</f>
        <v> </v>
      </c>
      <c r="I28" s="167" t="str">
        <f>IF(O28=0,neu,IF(J28&gt;0,ppos,IF(J28&lt;0,pneg,pgle)))</f>
        <v>▼</v>
      </c>
      <c r="J28" s="127">
        <f>IF(O28=0,neu_1,(O28-B28))</f>
        <v>-1</v>
      </c>
      <c r="K28" s="18">
        <f>Eingabe!V8</f>
        <v>29</v>
      </c>
      <c r="L28" s="18">
        <f>SUM(K28-M28)</f>
        <v>29</v>
      </c>
      <c r="M28" s="165">
        <v>0</v>
      </c>
      <c r="N28" s="23"/>
      <c r="O28" s="274">
        <v>14</v>
      </c>
      <c r="P28" s="20"/>
    </row>
    <row r="29" spans="1:16" s="7" customFormat="1" ht="26.25" customHeight="1">
      <c r="A29" s="20"/>
      <c r="B29" s="31">
        <f t="shared" si="0"/>
        <v>16</v>
      </c>
      <c r="C29" s="38" t="str">
        <f>Eingabe!C19</f>
        <v>Franz Lang</v>
      </c>
      <c r="D29" s="35">
        <f>Eingabe!W19</f>
        <v>26</v>
      </c>
      <c r="E29" s="166" t="str">
        <f>Eingabe!Z19</f>
        <v> </v>
      </c>
      <c r="F29" s="166" t="str">
        <f>Eingabe!AA19</f>
        <v> </v>
      </c>
      <c r="G29" s="17">
        <f>Eingabe!AB19</f>
        <v>26</v>
      </c>
      <c r="H29" s="177" t="str">
        <f>Eingabe!AC19</f>
        <v> </v>
      </c>
      <c r="I29" s="167" t="str">
        <f>IF(O29=0,neu,IF(J29&gt;0,ppos,IF(J29&lt;0,pneg,pgle)))</f>
        <v>▼</v>
      </c>
      <c r="J29" s="127">
        <f>IF(O29=0,neu_1,(O29-B29))</f>
        <v>-1</v>
      </c>
      <c r="K29" s="18">
        <f>Eingabe!V19</f>
        <v>26</v>
      </c>
      <c r="L29" s="18">
        <f>SUM(K29-M29)</f>
        <v>26</v>
      </c>
      <c r="M29" s="165">
        <v>0</v>
      </c>
      <c r="N29" s="23"/>
      <c r="O29" s="274">
        <v>15</v>
      </c>
      <c r="P29" s="20"/>
    </row>
    <row r="30" spans="1:16" s="7" customFormat="1" ht="26.25" customHeight="1" thickBot="1">
      <c r="A30" s="20"/>
      <c r="B30" s="31">
        <f t="shared" si="0"/>
        <v>17</v>
      </c>
      <c r="C30" s="38" t="str">
        <f>Eingabe!C20</f>
        <v>Michael Liebe</v>
      </c>
      <c r="D30" s="35">
        <f>Eingabe!W20</f>
        <v>19</v>
      </c>
      <c r="E30" s="166" t="str">
        <f>Eingabe!Z20</f>
        <v> </v>
      </c>
      <c r="F30" s="166" t="str">
        <f>Eingabe!AA20</f>
        <v> </v>
      </c>
      <c r="G30" s="17">
        <f>Eingabe!AB20</f>
        <v>19</v>
      </c>
      <c r="H30" s="177" t="str">
        <f>Eingabe!AC20</f>
        <v> </v>
      </c>
      <c r="I30" s="169" t="str">
        <f>IF(O30=0,neu,IF(J30&gt;0,ppos,IF(J30&lt;0,pneg,pgle)))</f>
        <v>◄</v>
      </c>
      <c r="J30" s="127">
        <f>IF(O30=0,neu_1,(O30-B30))</f>
        <v>0</v>
      </c>
      <c r="K30" s="18">
        <f>Eingabe!V20</f>
        <v>19</v>
      </c>
      <c r="L30" s="18">
        <f>SUM(K30-M30)</f>
        <v>19</v>
      </c>
      <c r="M30" s="165">
        <v>0</v>
      </c>
      <c r="N30" s="23"/>
      <c r="O30" s="274">
        <v>17</v>
      </c>
      <c r="P30" s="20"/>
    </row>
    <row r="31" spans="2:31" ht="26.25" customHeight="1" thickBot="1">
      <c r="B31" s="182" t="str">
        <f>Eingabe!$B$54</f>
        <v>Punktevergabe: 30,29,28,27,26,25,24,23,22,21,20,19,18,17,16,15,14,13,12,11,10,9,8,7,6,5,4,3,2,1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4"/>
      <c r="N31" s="27"/>
      <c r="O31" s="28"/>
      <c r="P31" s="28"/>
      <c r="Q31" s="28"/>
      <c r="R31" s="27"/>
      <c r="S31" s="28"/>
      <c r="T31" s="28"/>
      <c r="U31" s="27"/>
      <c r="V31" s="25"/>
      <c r="W31" s="15"/>
      <c r="X31" s="25"/>
      <c r="Y31" s="19"/>
      <c r="Z31" s="19"/>
      <c r="AA31" s="2"/>
      <c r="AB31" s="16"/>
      <c r="AC31" s="16"/>
      <c r="AD31" s="16"/>
      <c r="AE31" s="16"/>
    </row>
    <row r="32" spans="2:29" ht="26.25" customHeigh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27"/>
      <c r="S32" s="28"/>
      <c r="T32" s="28"/>
      <c r="U32" s="28"/>
      <c r="V32" s="27"/>
      <c r="W32" s="28"/>
      <c r="X32" s="28"/>
      <c r="Y32" s="27"/>
      <c r="Z32" s="25"/>
      <c r="AB32" s="25"/>
      <c r="AC32" s="19"/>
    </row>
    <row r="33" spans="2:29" ht="26.25" customHeight="1">
      <c r="B33" s="65"/>
      <c r="C33" s="178" t="s">
        <v>55</v>
      </c>
      <c r="D33" s="161">
        <v>9.284</v>
      </c>
      <c r="E33" s="161" t="s">
        <v>30</v>
      </c>
      <c r="F33" s="162">
        <v>4</v>
      </c>
      <c r="G33" s="248">
        <v>43011</v>
      </c>
      <c r="H33" s="249"/>
      <c r="I33" s="26"/>
      <c r="J33" s="121" t="s">
        <v>31</v>
      </c>
      <c r="K33" s="122" t="s">
        <v>23</v>
      </c>
      <c r="L33" s="123"/>
      <c r="M33" s="65"/>
      <c r="N33" s="65"/>
      <c r="O33" s="65"/>
      <c r="P33" s="65"/>
      <c r="Q33" s="65"/>
      <c r="R33" s="27"/>
      <c r="S33" s="28"/>
      <c r="T33" s="28"/>
      <c r="U33" s="28"/>
      <c r="V33" s="27"/>
      <c r="W33" s="28"/>
      <c r="X33" s="28"/>
      <c r="Y33" s="27"/>
      <c r="Z33" s="25"/>
      <c r="AB33" s="25"/>
      <c r="AC33" s="19"/>
    </row>
    <row r="34" spans="2:26" ht="26.25" customHeight="1">
      <c r="B34" s="26"/>
      <c r="C34" s="26"/>
      <c r="D34" s="26"/>
      <c r="E34" s="37"/>
      <c r="F34" s="120"/>
      <c r="G34" s="26"/>
      <c r="H34" s="26"/>
      <c r="I34" s="26"/>
      <c r="J34" s="124" t="s">
        <v>32</v>
      </c>
      <c r="K34" s="125" t="s">
        <v>33</v>
      </c>
      <c r="L34" s="126" t="s">
        <v>34</v>
      </c>
      <c r="M34" s="26"/>
      <c r="N34" s="26"/>
      <c r="O34" s="26"/>
      <c r="P34" s="26"/>
      <c r="S34" s="27"/>
      <c r="T34" s="28"/>
      <c r="U34" s="28"/>
      <c r="V34" s="28"/>
      <c r="W34" s="27"/>
      <c r="X34" s="27"/>
      <c r="Y34" s="28"/>
      <c r="Z34" s="27"/>
    </row>
    <row r="35" spans="2:26" ht="26.25" customHeight="1" thickBot="1">
      <c r="B35" s="26"/>
      <c r="C35" s="19"/>
      <c r="D35" s="19"/>
      <c r="E35" s="37"/>
      <c r="F35" s="62"/>
      <c r="G35" s="19"/>
      <c r="H35" s="19"/>
      <c r="I35" s="19"/>
      <c r="J35" s="19"/>
      <c r="K35" s="19"/>
      <c r="L35" s="19"/>
      <c r="M35" s="19"/>
      <c r="N35" s="19"/>
      <c r="O35" s="26"/>
      <c r="P35" s="26"/>
      <c r="S35" s="27"/>
      <c r="T35" s="28"/>
      <c r="U35" s="28"/>
      <c r="V35" s="28"/>
      <c r="W35" s="27"/>
      <c r="X35" s="27"/>
      <c r="Y35" s="28"/>
      <c r="Z35" s="27"/>
    </row>
    <row r="36" spans="2:31" ht="34.5" customHeight="1" thickBot="1">
      <c r="B36" s="245">
        <f>Eingabe!$R$3</f>
        <v>42749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7"/>
      <c r="N36" s="19"/>
      <c r="O36" s="19"/>
      <c r="P36" s="25"/>
      <c r="R36" s="27"/>
      <c r="S36" s="28"/>
      <c r="T36" s="28"/>
      <c r="U36" s="28"/>
      <c r="V36" s="27"/>
      <c r="W36" s="27"/>
      <c r="X36" s="28"/>
      <c r="Y36" s="27"/>
      <c r="Z36" s="15"/>
      <c r="AB36" s="25"/>
      <c r="AC36" s="19"/>
      <c r="AD36" s="2"/>
      <c r="AE36" s="16"/>
    </row>
    <row r="37" spans="2:31" ht="31.5" customHeight="1">
      <c r="B37" s="237" t="s">
        <v>0</v>
      </c>
      <c r="C37" s="239" t="s">
        <v>25</v>
      </c>
      <c r="D37" s="241" t="s">
        <v>28</v>
      </c>
      <c r="E37" s="242"/>
      <c r="F37" s="188" t="s">
        <v>29</v>
      </c>
      <c r="G37" s="192" t="s">
        <v>4</v>
      </c>
      <c r="H37" s="192" t="s">
        <v>5</v>
      </c>
      <c r="I37" s="192" t="s">
        <v>6</v>
      </c>
      <c r="J37" s="192" t="s">
        <v>24</v>
      </c>
      <c r="K37" s="190" t="s">
        <v>3</v>
      </c>
      <c r="L37" s="29" t="s">
        <v>22</v>
      </c>
      <c r="M37" s="30"/>
      <c r="N37" s="19"/>
      <c r="O37" s="19"/>
      <c r="P37" s="25"/>
      <c r="R37" s="27"/>
      <c r="S37" s="28"/>
      <c r="T37" s="28"/>
      <c r="U37" s="28"/>
      <c r="V37" s="27"/>
      <c r="W37" s="27"/>
      <c r="X37" s="28"/>
      <c r="Y37" s="27"/>
      <c r="Z37" s="15"/>
      <c r="AB37" s="25"/>
      <c r="AC37" s="19"/>
      <c r="AD37" s="2"/>
      <c r="AE37" s="16"/>
    </row>
    <row r="38" spans="2:31" ht="26.25" customHeight="1" thickBot="1">
      <c r="B38" s="238"/>
      <c r="C38" s="240"/>
      <c r="D38" s="243"/>
      <c r="E38" s="244"/>
      <c r="F38" s="189"/>
      <c r="G38" s="193"/>
      <c r="H38" s="193"/>
      <c r="I38" s="193"/>
      <c r="J38" s="193"/>
      <c r="K38" s="191"/>
      <c r="L38" s="41" t="s">
        <v>20</v>
      </c>
      <c r="M38" s="42" t="s">
        <v>21</v>
      </c>
      <c r="N38" s="19"/>
      <c r="O38" s="20"/>
      <c r="P38" s="25"/>
      <c r="R38" s="27"/>
      <c r="S38" s="28"/>
      <c r="T38" s="28"/>
      <c r="U38" s="28"/>
      <c r="V38" s="27"/>
      <c r="W38" s="27"/>
      <c r="X38" s="28"/>
      <c r="Y38" s="27"/>
      <c r="Z38" s="15"/>
      <c r="AB38" s="25"/>
      <c r="AC38" s="19"/>
      <c r="AD38" s="2"/>
      <c r="AE38" s="16"/>
    </row>
    <row r="39" spans="2:31" ht="26.25" customHeight="1">
      <c r="B39" s="43" t="s">
        <v>7</v>
      </c>
      <c r="C39" s="146" t="str">
        <f>Eingabe!C5</f>
        <v>Marko Neumayer</v>
      </c>
      <c r="D39" s="147" t="s">
        <v>107</v>
      </c>
      <c r="E39" s="148"/>
      <c r="F39" s="129">
        <v>13</v>
      </c>
      <c r="G39" s="143">
        <v>122.35</v>
      </c>
      <c r="H39" s="143">
        <f aca="true" t="shared" si="1" ref="H39:H50">SUM(I39-G39)</f>
        <v>123.61000000000001</v>
      </c>
      <c r="I39" s="149">
        <v>245.96</v>
      </c>
      <c r="J39" s="143">
        <f aca="true" t="shared" si="2" ref="J39:J50">SUM(I39/10)</f>
        <v>24.596</v>
      </c>
      <c r="K39" s="150">
        <f>Eingabe!R5</f>
        <v>30</v>
      </c>
      <c r="L39" s="129"/>
      <c r="M39" s="130"/>
      <c r="N39" s="19"/>
      <c r="O39" s="20"/>
      <c r="P39" s="25"/>
      <c r="R39" s="27"/>
      <c r="S39" s="28"/>
      <c r="T39" s="28"/>
      <c r="U39" s="28"/>
      <c r="V39" s="27"/>
      <c r="W39" s="27"/>
      <c r="X39" s="28"/>
      <c r="Y39" s="27"/>
      <c r="Z39" s="15"/>
      <c r="AB39" s="25"/>
      <c r="AC39" s="19"/>
      <c r="AD39" s="2"/>
      <c r="AE39" s="16"/>
    </row>
    <row r="40" spans="2:31" ht="26.25" customHeight="1">
      <c r="B40" s="10" t="s">
        <v>8</v>
      </c>
      <c r="C40" s="151" t="str">
        <f>Eingabe!C8</f>
        <v>Roman Grunner</v>
      </c>
      <c r="D40" s="152" t="s">
        <v>106</v>
      </c>
      <c r="E40" s="153"/>
      <c r="F40" s="154">
        <v>12</v>
      </c>
      <c r="G40" s="145">
        <v>119.82</v>
      </c>
      <c r="H40" s="144">
        <f t="shared" si="1"/>
        <v>121.63</v>
      </c>
      <c r="I40" s="132">
        <v>241.45</v>
      </c>
      <c r="J40" s="144">
        <f t="shared" si="2"/>
        <v>24.145</v>
      </c>
      <c r="K40" s="155">
        <f>Eingabe!R8</f>
        <v>29</v>
      </c>
      <c r="L40" s="132">
        <f aca="true" t="shared" si="3" ref="L40:L50">$I$39-I40</f>
        <v>4.510000000000019</v>
      </c>
      <c r="M40" s="133"/>
      <c r="N40" s="19"/>
      <c r="O40" s="21"/>
      <c r="P40" s="25"/>
      <c r="R40" s="27"/>
      <c r="S40" s="28"/>
      <c r="T40" s="28"/>
      <c r="U40" s="28"/>
      <c r="V40" s="27"/>
      <c r="W40" s="27"/>
      <c r="X40" s="28"/>
      <c r="Y40" s="27"/>
      <c r="Z40" s="15"/>
      <c r="AB40" s="25"/>
      <c r="AC40" s="19"/>
      <c r="AD40" s="2"/>
      <c r="AE40" s="16"/>
    </row>
    <row r="41" spans="2:31" ht="26.25" customHeight="1">
      <c r="B41" s="11" t="s">
        <v>9</v>
      </c>
      <c r="C41" s="156" t="str">
        <f>Eingabe!C4</f>
        <v>Walter Lemböck </v>
      </c>
      <c r="D41" s="157" t="s">
        <v>108</v>
      </c>
      <c r="E41" s="158"/>
      <c r="F41" s="159">
        <v>4</v>
      </c>
      <c r="G41" s="145">
        <v>119.82</v>
      </c>
      <c r="H41" s="145">
        <f t="shared" si="1"/>
        <v>121.14000000000001</v>
      </c>
      <c r="I41" s="134">
        <v>240.96</v>
      </c>
      <c r="J41" s="145">
        <f t="shared" si="2"/>
        <v>24.096</v>
      </c>
      <c r="K41" s="160">
        <f>Eingabe!R4</f>
        <v>28</v>
      </c>
      <c r="L41" s="134">
        <f t="shared" si="3"/>
        <v>5</v>
      </c>
      <c r="M41" s="135">
        <f aca="true" t="shared" si="4" ref="M41:M50">SUM(I40-I41)</f>
        <v>0.4899999999999807</v>
      </c>
      <c r="N41" s="19"/>
      <c r="O41" s="21"/>
      <c r="P41" s="25"/>
      <c r="R41" s="27"/>
      <c r="S41" s="28"/>
      <c r="T41" s="28"/>
      <c r="U41" s="28"/>
      <c r="V41" s="27"/>
      <c r="W41" s="27"/>
      <c r="X41" s="28"/>
      <c r="Y41" s="27"/>
      <c r="Z41" s="15"/>
      <c r="AB41" s="25"/>
      <c r="AC41" s="19"/>
      <c r="AD41" s="2"/>
      <c r="AE41" s="16"/>
    </row>
    <row r="42" spans="2:31" ht="26.25" customHeight="1">
      <c r="B42" s="8" t="s">
        <v>10</v>
      </c>
      <c r="C42" s="38" t="str">
        <f>Eingabe!C9</f>
        <v>Thomas Gebhardt</v>
      </c>
      <c r="D42" s="72" t="s">
        <v>101</v>
      </c>
      <c r="E42" s="113"/>
      <c r="F42" s="17">
        <v>10</v>
      </c>
      <c r="G42" s="144">
        <v>120.24</v>
      </c>
      <c r="H42" s="5">
        <f t="shared" si="1"/>
        <v>120.61</v>
      </c>
      <c r="I42" s="131">
        <v>240.85</v>
      </c>
      <c r="J42" s="5">
        <f t="shared" si="2"/>
        <v>24.085</v>
      </c>
      <c r="K42" s="128">
        <f>Eingabe!R9</f>
        <v>27</v>
      </c>
      <c r="L42" s="136">
        <f t="shared" si="3"/>
        <v>5.110000000000014</v>
      </c>
      <c r="M42" s="137">
        <f t="shared" si="4"/>
        <v>0.11000000000001364</v>
      </c>
      <c r="N42" s="19"/>
      <c r="O42" s="21"/>
      <c r="P42" s="25"/>
      <c r="R42" s="27"/>
      <c r="S42" s="28"/>
      <c r="T42" s="28"/>
      <c r="U42" s="28"/>
      <c r="V42" s="27"/>
      <c r="W42" s="27"/>
      <c r="X42" s="28"/>
      <c r="Y42" s="27"/>
      <c r="Z42" s="15"/>
      <c r="AB42" s="25"/>
      <c r="AC42" s="19"/>
      <c r="AD42" s="2"/>
      <c r="AE42" s="16"/>
    </row>
    <row r="43" spans="2:31" ht="26.25" customHeight="1">
      <c r="B43" s="8" t="s">
        <v>11</v>
      </c>
      <c r="C43" s="38" t="str">
        <f>Eingabe!C6</f>
        <v>Gerhard Fischer </v>
      </c>
      <c r="D43" s="72" t="s">
        <v>104</v>
      </c>
      <c r="E43" s="113"/>
      <c r="F43" s="17">
        <v>14</v>
      </c>
      <c r="G43" s="5">
        <v>118.47</v>
      </c>
      <c r="H43" s="5">
        <f t="shared" si="1"/>
        <v>119.69999999999999</v>
      </c>
      <c r="I43" s="131">
        <v>238.17</v>
      </c>
      <c r="J43" s="5">
        <f t="shared" si="2"/>
        <v>23.817</v>
      </c>
      <c r="K43" s="128">
        <f>Eingabe!R6</f>
        <v>26</v>
      </c>
      <c r="L43" s="136">
        <f t="shared" si="3"/>
        <v>7.7900000000000205</v>
      </c>
      <c r="M43" s="137">
        <f t="shared" si="4"/>
        <v>2.680000000000007</v>
      </c>
      <c r="N43" s="19"/>
      <c r="O43" s="21"/>
      <c r="P43" s="25"/>
      <c r="R43" s="27"/>
      <c r="S43" s="28"/>
      <c r="T43" s="28"/>
      <c r="U43" s="28"/>
      <c r="V43" s="27"/>
      <c r="W43" s="27"/>
      <c r="X43" s="28"/>
      <c r="Y43" s="27"/>
      <c r="Z43" s="15"/>
      <c r="AB43" s="25"/>
      <c r="AC43" s="19"/>
      <c r="AD43" s="2"/>
      <c r="AE43" s="16"/>
    </row>
    <row r="44" spans="2:31" ht="26.25" customHeight="1">
      <c r="B44" s="8" t="s">
        <v>12</v>
      </c>
      <c r="C44" s="38" t="str">
        <f>Eingabe!C10</f>
        <v>Walter Müllner </v>
      </c>
      <c r="D44" s="72" t="s">
        <v>105</v>
      </c>
      <c r="E44" s="113"/>
      <c r="F44" s="17">
        <v>8</v>
      </c>
      <c r="G44" s="5">
        <v>118.69</v>
      </c>
      <c r="H44" s="5">
        <f t="shared" si="1"/>
        <v>119.02000000000001</v>
      </c>
      <c r="I44" s="131">
        <v>237.71</v>
      </c>
      <c r="J44" s="5">
        <f t="shared" si="2"/>
        <v>23.771</v>
      </c>
      <c r="K44" s="128">
        <f>Eingabe!R10</f>
        <v>25</v>
      </c>
      <c r="L44" s="136">
        <f t="shared" si="3"/>
        <v>8.25</v>
      </c>
      <c r="M44" s="137">
        <f t="shared" si="4"/>
        <v>0.45999999999997954</v>
      </c>
      <c r="N44" s="19"/>
      <c r="O44" s="20"/>
      <c r="P44" s="25"/>
      <c r="R44" s="27"/>
      <c r="S44" s="28"/>
      <c r="T44" s="28"/>
      <c r="U44" s="28"/>
      <c r="V44" s="27"/>
      <c r="W44" s="27"/>
      <c r="X44" s="28"/>
      <c r="Y44" s="27"/>
      <c r="Z44" s="15"/>
      <c r="AB44" s="25"/>
      <c r="AC44" s="19"/>
      <c r="AD44" s="2"/>
      <c r="AE44" s="16"/>
    </row>
    <row r="45" spans="2:31" ht="26.25" customHeight="1">
      <c r="B45" s="8" t="s">
        <v>13</v>
      </c>
      <c r="C45" s="38" t="str">
        <f>Eingabe!C13</f>
        <v>Thomas Sanda</v>
      </c>
      <c r="D45" s="72" t="s">
        <v>103</v>
      </c>
      <c r="E45" s="113"/>
      <c r="F45" s="17">
        <v>2</v>
      </c>
      <c r="G45" s="5">
        <v>117.65</v>
      </c>
      <c r="H45" s="5">
        <f t="shared" si="1"/>
        <v>119.82999999999998</v>
      </c>
      <c r="I45" s="131">
        <v>237.48</v>
      </c>
      <c r="J45" s="5">
        <f t="shared" si="2"/>
        <v>23.747999999999998</v>
      </c>
      <c r="K45" s="128">
        <f>Eingabe!R13</f>
        <v>24</v>
      </c>
      <c r="L45" s="136">
        <f t="shared" si="3"/>
        <v>8.480000000000018</v>
      </c>
      <c r="M45" s="137">
        <f t="shared" si="4"/>
        <v>0.2300000000000182</v>
      </c>
      <c r="N45" s="19"/>
      <c r="O45" s="20"/>
      <c r="P45" s="25"/>
      <c r="R45" s="27"/>
      <c r="S45" s="28"/>
      <c r="T45" s="28"/>
      <c r="U45" s="28"/>
      <c r="V45" s="27"/>
      <c r="W45" s="27"/>
      <c r="X45" s="28"/>
      <c r="Y45" s="27"/>
      <c r="Z45" s="15"/>
      <c r="AB45" s="25"/>
      <c r="AC45" s="19"/>
      <c r="AD45" s="2"/>
      <c r="AE45" s="16"/>
    </row>
    <row r="46" spans="2:31" ht="26.25" customHeight="1">
      <c r="B46" s="8" t="s">
        <v>14</v>
      </c>
      <c r="C46" s="38" t="str">
        <f>Eingabe!C11</f>
        <v>Peter Siding </v>
      </c>
      <c r="D46" s="72" t="s">
        <v>103</v>
      </c>
      <c r="E46" s="113"/>
      <c r="F46" s="17">
        <v>15</v>
      </c>
      <c r="G46" s="5">
        <v>115.65</v>
      </c>
      <c r="H46" s="5">
        <f t="shared" si="1"/>
        <v>117.35999999999999</v>
      </c>
      <c r="I46" s="131">
        <v>233.01</v>
      </c>
      <c r="J46" s="5">
        <f t="shared" si="2"/>
        <v>23.301</v>
      </c>
      <c r="K46" s="128">
        <f>Eingabe!R11</f>
        <v>23</v>
      </c>
      <c r="L46" s="136">
        <f t="shared" si="3"/>
        <v>12.950000000000017</v>
      </c>
      <c r="M46" s="137">
        <f t="shared" si="4"/>
        <v>4.469999999999999</v>
      </c>
      <c r="N46" s="19"/>
      <c r="O46" s="19"/>
      <c r="P46" s="25"/>
      <c r="R46" s="27"/>
      <c r="S46" s="28"/>
      <c r="T46" s="28"/>
      <c r="U46" s="28"/>
      <c r="V46" s="27"/>
      <c r="W46" s="27"/>
      <c r="X46" s="28"/>
      <c r="Y46" s="27"/>
      <c r="Z46" s="15"/>
      <c r="AB46" s="25"/>
      <c r="AC46" s="19"/>
      <c r="AD46" s="2"/>
      <c r="AE46" s="16"/>
    </row>
    <row r="47" spans="2:31" ht="26.25" customHeight="1">
      <c r="B47" s="8" t="s">
        <v>15</v>
      </c>
      <c r="C47" s="38" t="str">
        <f>Eingabe!C14</f>
        <v>Thomas Nowak </v>
      </c>
      <c r="D47" s="72" t="s">
        <v>103</v>
      </c>
      <c r="E47" s="113"/>
      <c r="F47" s="17">
        <v>3</v>
      </c>
      <c r="G47" s="5">
        <v>114.88</v>
      </c>
      <c r="H47" s="5">
        <f t="shared" si="1"/>
        <v>115.96000000000001</v>
      </c>
      <c r="I47" s="131">
        <v>230.84</v>
      </c>
      <c r="J47" s="5">
        <f t="shared" si="2"/>
        <v>23.084</v>
      </c>
      <c r="K47" s="128">
        <f>Eingabe!R14</f>
        <v>22</v>
      </c>
      <c r="L47" s="136">
        <f t="shared" si="3"/>
        <v>15.120000000000005</v>
      </c>
      <c r="M47" s="137">
        <f t="shared" si="4"/>
        <v>2.1699999999999875</v>
      </c>
      <c r="N47" s="19"/>
      <c r="O47" s="19"/>
      <c r="P47" s="25"/>
      <c r="R47" s="27"/>
      <c r="S47" s="28"/>
      <c r="T47" s="28"/>
      <c r="U47" s="28"/>
      <c r="V47" s="27"/>
      <c r="W47" s="27"/>
      <c r="X47" s="28"/>
      <c r="Y47" s="27"/>
      <c r="Z47" s="15"/>
      <c r="AB47" s="25"/>
      <c r="AC47" s="19"/>
      <c r="AD47" s="2"/>
      <c r="AE47" s="16"/>
    </row>
    <row r="48" spans="2:31" ht="26.25" customHeight="1">
      <c r="B48" s="8" t="s">
        <v>16</v>
      </c>
      <c r="C48" s="38" t="str">
        <f>Eingabe!C12</f>
        <v>Leo Rebler</v>
      </c>
      <c r="D48" s="72" t="s">
        <v>102</v>
      </c>
      <c r="E48" s="113"/>
      <c r="F48" s="17">
        <v>7</v>
      </c>
      <c r="G48" s="5">
        <v>112.93</v>
      </c>
      <c r="H48" s="5">
        <f t="shared" si="1"/>
        <v>113.82</v>
      </c>
      <c r="I48" s="131">
        <v>226.75</v>
      </c>
      <c r="J48" s="5">
        <f t="shared" si="2"/>
        <v>22.675</v>
      </c>
      <c r="K48" s="128">
        <f>Eingabe!R12</f>
        <v>21</v>
      </c>
      <c r="L48" s="136">
        <f t="shared" si="3"/>
        <v>19.210000000000008</v>
      </c>
      <c r="M48" s="137">
        <f t="shared" si="4"/>
        <v>4.090000000000003</v>
      </c>
      <c r="N48" s="19"/>
      <c r="O48" s="19"/>
      <c r="P48" s="25"/>
      <c r="R48" s="27"/>
      <c r="S48" s="28"/>
      <c r="T48" s="28"/>
      <c r="U48" s="28"/>
      <c r="V48" s="27"/>
      <c r="W48" s="27"/>
      <c r="X48" s="28"/>
      <c r="Y48" s="27"/>
      <c r="Z48" s="15"/>
      <c r="AB48" s="25"/>
      <c r="AC48" s="19"/>
      <c r="AD48" s="2"/>
      <c r="AE48" s="16"/>
    </row>
    <row r="49" spans="2:31" ht="26.25" customHeight="1">
      <c r="B49" s="8" t="s">
        <v>17</v>
      </c>
      <c r="C49" s="38" t="str">
        <f>Eingabe!C7</f>
        <v>Gabi Krausler</v>
      </c>
      <c r="D49" s="72" t="s">
        <v>108</v>
      </c>
      <c r="E49" s="113"/>
      <c r="F49" s="17">
        <v>11</v>
      </c>
      <c r="G49" s="5">
        <v>109.25</v>
      </c>
      <c r="H49" s="5">
        <f t="shared" si="1"/>
        <v>98.31</v>
      </c>
      <c r="I49" s="131">
        <v>207.56</v>
      </c>
      <c r="J49" s="5">
        <f t="shared" si="2"/>
        <v>20.756</v>
      </c>
      <c r="K49" s="128">
        <f>Eingabe!R7</f>
        <v>20</v>
      </c>
      <c r="L49" s="136">
        <f t="shared" si="3"/>
        <v>38.400000000000006</v>
      </c>
      <c r="M49" s="137">
        <f t="shared" si="4"/>
        <v>19.189999999999998</v>
      </c>
      <c r="N49" s="19"/>
      <c r="O49" s="19"/>
      <c r="P49" s="25"/>
      <c r="R49" s="27"/>
      <c r="S49" s="28"/>
      <c r="T49" s="28"/>
      <c r="U49" s="28"/>
      <c r="V49" s="27"/>
      <c r="W49" s="27"/>
      <c r="X49" s="28"/>
      <c r="Y49" s="27"/>
      <c r="Z49" s="15"/>
      <c r="AB49" s="25"/>
      <c r="AC49" s="19"/>
      <c r="AD49" s="2"/>
      <c r="AE49" s="16"/>
    </row>
    <row r="50" spans="2:31" ht="26.25" customHeight="1" thickBot="1">
      <c r="B50" s="8" t="s">
        <v>18</v>
      </c>
      <c r="C50" s="38" t="str">
        <f>Eingabe!C15</f>
        <v>Roland Dobritzhofer</v>
      </c>
      <c r="D50" s="72" t="s">
        <v>102</v>
      </c>
      <c r="E50" s="113"/>
      <c r="F50" s="17">
        <v>6</v>
      </c>
      <c r="G50" s="5">
        <v>98.84</v>
      </c>
      <c r="H50" s="5">
        <f t="shared" si="1"/>
        <v>85.84</v>
      </c>
      <c r="I50" s="131">
        <v>184.68</v>
      </c>
      <c r="J50" s="5">
        <f t="shared" si="2"/>
        <v>18.468</v>
      </c>
      <c r="K50" s="128">
        <f>Eingabe!R15</f>
        <v>19</v>
      </c>
      <c r="L50" s="136">
        <f t="shared" si="3"/>
        <v>61.28</v>
      </c>
      <c r="M50" s="137">
        <f t="shared" si="4"/>
        <v>22.879999999999995</v>
      </c>
      <c r="N50" s="19"/>
      <c r="O50" s="19"/>
      <c r="P50" s="25"/>
      <c r="R50" s="27"/>
      <c r="S50" s="28"/>
      <c r="T50" s="28"/>
      <c r="U50" s="28"/>
      <c r="V50" s="27"/>
      <c r="W50" s="27"/>
      <c r="X50" s="28"/>
      <c r="Y50" s="27"/>
      <c r="Z50" s="15"/>
      <c r="AB50" s="25"/>
      <c r="AC50" s="19"/>
      <c r="AD50" s="2"/>
      <c r="AE50" s="16"/>
    </row>
    <row r="51" spans="2:31" ht="26.25" customHeight="1" thickBot="1">
      <c r="B51" s="218" t="str">
        <f>Eingabe!$B$54</f>
        <v>Punktevergabe: 30,29,28,27,26,25,24,23,22,21,20,19,18,17,16,15,14,13,12,11,10,9,8,7,6,5,4,3,2,1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20"/>
      <c r="N51" s="19"/>
      <c r="O51" s="19"/>
      <c r="P51" s="25"/>
      <c r="R51" s="27"/>
      <c r="S51" s="28"/>
      <c r="T51" s="28"/>
      <c r="U51" s="28"/>
      <c r="V51" s="27"/>
      <c r="W51" s="27"/>
      <c r="X51" s="28"/>
      <c r="Y51" s="27"/>
      <c r="Z51" s="15"/>
      <c r="AB51" s="25"/>
      <c r="AC51" s="19"/>
      <c r="AD51" s="2"/>
      <c r="AE51" s="16"/>
    </row>
    <row r="52" spans="2:26" ht="26.25" customHeight="1">
      <c r="B52" s="19"/>
      <c r="C52" s="37"/>
      <c r="D52" s="19"/>
      <c r="F52" s="62"/>
      <c r="G52" s="19"/>
      <c r="H52" s="19"/>
      <c r="I52" s="19"/>
      <c r="J52" s="19"/>
      <c r="K52" s="19"/>
      <c r="L52" s="19"/>
      <c r="M52" s="19"/>
      <c r="N52" s="19"/>
      <c r="P52" s="19"/>
      <c r="S52" s="27"/>
      <c r="T52" s="28"/>
      <c r="U52" s="28"/>
      <c r="V52" s="28"/>
      <c r="W52" s="27"/>
      <c r="X52" s="27"/>
      <c r="Y52" s="28"/>
      <c r="Z52" s="27"/>
    </row>
    <row r="53" spans="2:31" ht="26.25" customHeight="1">
      <c r="B53" s="19"/>
      <c r="C53" s="178" t="s">
        <v>55</v>
      </c>
      <c r="D53" s="161">
        <v>9.433</v>
      </c>
      <c r="E53" s="161" t="s">
        <v>30</v>
      </c>
      <c r="F53" s="162">
        <v>4</v>
      </c>
      <c r="G53" s="19"/>
      <c r="H53" s="93" t="s">
        <v>89</v>
      </c>
      <c r="I53" s="94"/>
      <c r="J53" s="93" t="s">
        <v>90</v>
      </c>
      <c r="K53" s="19"/>
      <c r="L53" s="114">
        <v>1</v>
      </c>
      <c r="M53" s="115">
        <v>2</v>
      </c>
      <c r="N53" s="19"/>
      <c r="O53" s="19"/>
      <c r="P53" s="19"/>
      <c r="S53" s="27"/>
      <c r="T53" s="28"/>
      <c r="U53" s="28"/>
      <c r="V53" s="28"/>
      <c r="W53" s="27"/>
      <c r="X53" s="27"/>
      <c r="Y53" s="28"/>
      <c r="Z53" s="27"/>
      <c r="AB53" s="16"/>
      <c r="AC53" s="16"/>
      <c r="AD53" s="16"/>
      <c r="AE53" s="16"/>
    </row>
    <row r="54" spans="2:31" ht="26.25" customHeight="1">
      <c r="B54" s="19"/>
      <c r="C54" s="178" t="s">
        <v>37</v>
      </c>
      <c r="D54" s="161">
        <v>9.546</v>
      </c>
      <c r="E54" s="161" t="s">
        <v>30</v>
      </c>
      <c r="F54" s="162">
        <v>4</v>
      </c>
      <c r="G54" s="19"/>
      <c r="H54" s="95" t="s">
        <v>109</v>
      </c>
      <c r="I54" s="93" t="s">
        <v>4</v>
      </c>
      <c r="J54" s="142">
        <v>0.27</v>
      </c>
      <c r="K54" s="19"/>
      <c r="L54" s="116">
        <v>3</v>
      </c>
      <c r="M54" s="117">
        <v>4</v>
      </c>
      <c r="N54" s="19"/>
      <c r="O54" s="19"/>
      <c r="S54" s="27"/>
      <c r="T54" s="28"/>
      <c r="U54" s="28"/>
      <c r="V54" s="28"/>
      <c r="W54" s="27"/>
      <c r="X54" s="27"/>
      <c r="Y54" s="28"/>
      <c r="Z54" s="27"/>
      <c r="AB54" s="16"/>
      <c r="AC54" s="16"/>
      <c r="AD54" s="16"/>
      <c r="AE54" s="16"/>
    </row>
    <row r="55" spans="2:31" ht="26.25" customHeight="1">
      <c r="B55" s="19"/>
      <c r="C55" s="178" t="s">
        <v>39</v>
      </c>
      <c r="D55" s="161">
        <v>9.583</v>
      </c>
      <c r="E55" s="161" t="s">
        <v>30</v>
      </c>
      <c r="F55" s="162">
        <v>4</v>
      </c>
      <c r="G55" s="19"/>
      <c r="H55" s="93" t="s">
        <v>110</v>
      </c>
      <c r="I55" s="93" t="s">
        <v>5</v>
      </c>
      <c r="J55" s="142">
        <v>0.26</v>
      </c>
      <c r="K55" s="19"/>
      <c r="L55" s="118">
        <v>5</v>
      </c>
      <c r="M55" s="28"/>
      <c r="N55" s="19"/>
      <c r="O55" s="19"/>
      <c r="P55" s="19"/>
      <c r="S55" s="27"/>
      <c r="T55" s="28"/>
      <c r="U55" s="28"/>
      <c r="V55" s="28"/>
      <c r="W55" s="27"/>
      <c r="X55" s="27"/>
      <c r="Y55" s="28"/>
      <c r="Z55" s="27"/>
      <c r="AB55" s="16"/>
      <c r="AC55" s="16"/>
      <c r="AD55" s="16"/>
      <c r="AE55" s="16"/>
    </row>
    <row r="56" spans="2:26" ht="26.25" customHeight="1">
      <c r="B56" s="19"/>
      <c r="C56" s="40"/>
      <c r="D56" s="32"/>
      <c r="F56" s="32"/>
      <c r="G56" s="33"/>
      <c r="H56" s="34"/>
      <c r="I56" s="28"/>
      <c r="J56" s="27"/>
      <c r="K56" s="25"/>
      <c r="L56" s="19"/>
      <c r="M56" s="19"/>
      <c r="N56" s="19"/>
      <c r="O56" s="19"/>
      <c r="P56" s="19"/>
      <c r="S56" s="27"/>
      <c r="T56" s="28"/>
      <c r="U56" s="28"/>
      <c r="V56" s="28"/>
      <c r="W56" s="27"/>
      <c r="X56" s="27"/>
      <c r="Y56" s="28"/>
      <c r="Z56" s="27"/>
    </row>
    <row r="57" spans="2:26" ht="26.25" customHeight="1" thickBot="1">
      <c r="B57" s="19"/>
      <c r="C57" s="37"/>
      <c r="D57" s="19"/>
      <c r="F57" s="62"/>
      <c r="G57" s="19"/>
      <c r="H57" s="19"/>
      <c r="I57" s="19"/>
      <c r="J57" s="19"/>
      <c r="K57" s="19"/>
      <c r="L57" s="19"/>
      <c r="M57" s="19"/>
      <c r="N57" s="19"/>
      <c r="O57" s="19"/>
      <c r="P57" s="19"/>
      <c r="S57" s="27"/>
      <c r="T57" s="28"/>
      <c r="U57" s="28"/>
      <c r="V57" s="28"/>
      <c r="W57" s="27"/>
      <c r="X57" s="27"/>
      <c r="Y57" s="28"/>
      <c r="Z57" s="27"/>
    </row>
    <row r="58" spans="2:31" ht="34.5" customHeight="1" thickBot="1">
      <c r="B58" s="245">
        <f>Eingabe!$S$3</f>
        <v>42850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7"/>
      <c r="N58" s="19"/>
      <c r="O58" s="19"/>
      <c r="P58" s="25"/>
      <c r="R58" s="27"/>
      <c r="S58" s="28"/>
      <c r="T58" s="28"/>
      <c r="U58" s="28"/>
      <c r="V58" s="27"/>
      <c r="W58" s="27"/>
      <c r="X58" s="28"/>
      <c r="Y58" s="27"/>
      <c r="Z58" s="15"/>
      <c r="AB58" s="25"/>
      <c r="AC58" s="19"/>
      <c r="AD58" s="2"/>
      <c r="AE58" s="16"/>
    </row>
    <row r="59" spans="2:31" ht="31.5" customHeight="1">
      <c r="B59" s="237" t="s">
        <v>0</v>
      </c>
      <c r="C59" s="239" t="s">
        <v>25</v>
      </c>
      <c r="D59" s="241" t="s">
        <v>28</v>
      </c>
      <c r="E59" s="242"/>
      <c r="F59" s="188" t="s">
        <v>29</v>
      </c>
      <c r="G59" s="192" t="s">
        <v>4</v>
      </c>
      <c r="H59" s="192" t="s">
        <v>5</v>
      </c>
      <c r="I59" s="192" t="s">
        <v>6</v>
      </c>
      <c r="J59" s="192" t="s">
        <v>24</v>
      </c>
      <c r="K59" s="190" t="s">
        <v>3</v>
      </c>
      <c r="L59" s="29" t="s">
        <v>22</v>
      </c>
      <c r="M59" s="30"/>
      <c r="N59" s="19"/>
      <c r="O59" s="19"/>
      <c r="P59" s="25"/>
      <c r="R59" s="27"/>
      <c r="S59" s="28"/>
      <c r="T59" s="28"/>
      <c r="U59" s="28"/>
      <c r="V59" s="27"/>
      <c r="W59" s="27"/>
      <c r="X59" s="28"/>
      <c r="Y59" s="27"/>
      <c r="Z59" s="15"/>
      <c r="AB59" s="25"/>
      <c r="AC59" s="19"/>
      <c r="AD59" s="2"/>
      <c r="AE59" s="16"/>
    </row>
    <row r="60" spans="2:31" ht="26.25" customHeight="1" thickBot="1">
      <c r="B60" s="238"/>
      <c r="C60" s="240"/>
      <c r="D60" s="243"/>
      <c r="E60" s="244"/>
      <c r="F60" s="189"/>
      <c r="G60" s="193"/>
      <c r="H60" s="193"/>
      <c r="I60" s="193"/>
      <c r="J60" s="193"/>
      <c r="K60" s="191"/>
      <c r="L60" s="41" t="s">
        <v>20</v>
      </c>
      <c r="M60" s="42" t="s">
        <v>21</v>
      </c>
      <c r="N60" s="19"/>
      <c r="O60" s="19"/>
      <c r="P60" s="25"/>
      <c r="R60" s="27"/>
      <c r="S60" s="28"/>
      <c r="T60" s="28"/>
      <c r="U60" s="28"/>
      <c r="V60" s="27"/>
      <c r="W60" s="27"/>
      <c r="X60" s="28"/>
      <c r="Y60" s="27"/>
      <c r="Z60" s="15"/>
      <c r="AB60" s="25"/>
      <c r="AC60" s="19"/>
      <c r="AD60" s="2"/>
      <c r="AE60" s="16"/>
    </row>
    <row r="61" spans="2:31" ht="26.25" customHeight="1">
      <c r="B61" s="52" t="s">
        <v>7</v>
      </c>
      <c r="C61" s="148" t="str">
        <f>Eingabe!C5</f>
        <v>Marko Neumayer</v>
      </c>
      <c r="D61" s="170" t="s">
        <v>107</v>
      </c>
      <c r="E61" s="148"/>
      <c r="F61" s="138">
        <v>14</v>
      </c>
      <c r="G61" s="171">
        <v>122.16</v>
      </c>
      <c r="H61" s="171">
        <f aca="true" t="shared" si="5" ref="H61:H71">I61-G61</f>
        <v>122.61000000000001</v>
      </c>
      <c r="I61" s="172">
        <v>244.77</v>
      </c>
      <c r="J61" s="143">
        <f aca="true" t="shared" si="6" ref="J61:J73">SUM(I61/10)</f>
        <v>24.477</v>
      </c>
      <c r="K61" s="173">
        <f>Eingabe!S5</f>
        <v>30</v>
      </c>
      <c r="L61" s="138"/>
      <c r="M61" s="139"/>
      <c r="N61" s="19"/>
      <c r="O61" s="19"/>
      <c r="P61" s="25"/>
      <c r="R61" s="27"/>
      <c r="S61" s="28"/>
      <c r="T61" s="28"/>
      <c r="U61" s="28"/>
      <c r="V61" s="27"/>
      <c r="W61" s="27"/>
      <c r="X61" s="28"/>
      <c r="Y61" s="27"/>
      <c r="Z61" s="15"/>
      <c r="AB61" s="25"/>
      <c r="AC61" s="19"/>
      <c r="AD61" s="2"/>
      <c r="AE61" s="16"/>
    </row>
    <row r="62" spans="2:31" ht="26.25" customHeight="1">
      <c r="B62" s="10" t="s">
        <v>8</v>
      </c>
      <c r="C62" s="151" t="str">
        <f>Eingabe!C9</f>
        <v>Thomas Gebhardt</v>
      </c>
      <c r="D62" s="174" t="s">
        <v>116</v>
      </c>
      <c r="E62" s="153"/>
      <c r="F62" s="154">
        <v>20</v>
      </c>
      <c r="G62" s="144">
        <v>120.76</v>
      </c>
      <c r="H62" s="5">
        <f t="shared" si="5"/>
        <v>116.21</v>
      </c>
      <c r="I62" s="132">
        <v>236.97</v>
      </c>
      <c r="J62" s="144">
        <f t="shared" si="6"/>
        <v>23.697</v>
      </c>
      <c r="K62" s="155">
        <f>Eingabe!S9</f>
        <v>29</v>
      </c>
      <c r="L62" s="132">
        <f aca="true" t="shared" si="7" ref="L62:L73">$I$61-I62</f>
        <v>7.800000000000011</v>
      </c>
      <c r="M62" s="133"/>
      <c r="N62" s="19"/>
      <c r="O62" s="19"/>
      <c r="P62" s="25"/>
      <c r="R62" s="27"/>
      <c r="S62" s="28"/>
      <c r="T62" s="28"/>
      <c r="U62" s="28"/>
      <c r="V62" s="27"/>
      <c r="W62" s="27"/>
      <c r="X62" s="28"/>
      <c r="Y62" s="27"/>
      <c r="Z62" s="15"/>
      <c r="AB62" s="25"/>
      <c r="AC62" s="19"/>
      <c r="AD62" s="2"/>
      <c r="AE62" s="16"/>
    </row>
    <row r="63" spans="2:31" ht="26.25" customHeight="1">
      <c r="B63" s="11" t="s">
        <v>9</v>
      </c>
      <c r="C63" s="156" t="str">
        <f>Eingabe!C6</f>
        <v>Gerhard Fischer </v>
      </c>
      <c r="D63" s="157" t="s">
        <v>104</v>
      </c>
      <c r="E63" s="158"/>
      <c r="F63" s="159">
        <v>3</v>
      </c>
      <c r="G63" s="145">
        <v>114.83</v>
      </c>
      <c r="H63" s="144">
        <f t="shared" si="5"/>
        <v>119.98</v>
      </c>
      <c r="I63" s="134">
        <v>234.81</v>
      </c>
      <c r="J63" s="145">
        <f t="shared" si="6"/>
        <v>23.481</v>
      </c>
      <c r="K63" s="160">
        <f>Eingabe!S6</f>
        <v>28</v>
      </c>
      <c r="L63" s="134">
        <f t="shared" si="7"/>
        <v>9.960000000000008</v>
      </c>
      <c r="M63" s="135">
        <f aca="true" t="shared" si="8" ref="M63:M73">SUM(I62-I63)</f>
        <v>2.1599999999999966</v>
      </c>
      <c r="N63" s="19"/>
      <c r="O63" s="19"/>
      <c r="P63" s="25"/>
      <c r="R63" s="27"/>
      <c r="S63" s="28"/>
      <c r="T63" s="28"/>
      <c r="U63" s="28"/>
      <c r="V63" s="27"/>
      <c r="W63" s="27"/>
      <c r="X63" s="28"/>
      <c r="Y63" s="27"/>
      <c r="Z63" s="15"/>
      <c r="AB63" s="25"/>
      <c r="AC63" s="19"/>
      <c r="AD63" s="2"/>
      <c r="AE63" s="16"/>
    </row>
    <row r="64" spans="2:31" ht="26.25" customHeight="1">
      <c r="B64" s="8" t="s">
        <v>10</v>
      </c>
      <c r="C64" s="38" t="str">
        <f>Eingabe!C11</f>
        <v>Peter Siding </v>
      </c>
      <c r="D64" s="72" t="s">
        <v>117</v>
      </c>
      <c r="E64" s="113"/>
      <c r="F64" s="17">
        <v>22</v>
      </c>
      <c r="G64" s="5">
        <v>116.54</v>
      </c>
      <c r="H64" s="145">
        <f t="shared" si="5"/>
        <v>117.32000000000001</v>
      </c>
      <c r="I64" s="131">
        <v>233.86</v>
      </c>
      <c r="J64" s="5">
        <f t="shared" si="6"/>
        <v>23.386000000000003</v>
      </c>
      <c r="K64" s="128">
        <f>Eingabe!S11</f>
        <v>27</v>
      </c>
      <c r="L64" s="136">
        <f t="shared" si="7"/>
        <v>10.909999999999997</v>
      </c>
      <c r="M64" s="137">
        <f t="shared" si="8"/>
        <v>0.9499999999999886</v>
      </c>
      <c r="N64" s="19"/>
      <c r="O64" s="19"/>
      <c r="P64" s="25"/>
      <c r="R64" s="27"/>
      <c r="S64" s="28"/>
      <c r="T64" s="28"/>
      <c r="U64" s="28"/>
      <c r="V64" s="27"/>
      <c r="W64" s="27"/>
      <c r="X64" s="28"/>
      <c r="Y64" s="27"/>
      <c r="Z64" s="15"/>
      <c r="AB64" s="25"/>
      <c r="AC64" s="19"/>
      <c r="AD64" s="2"/>
      <c r="AE64" s="16"/>
    </row>
    <row r="65" spans="2:31" ht="26.25" customHeight="1">
      <c r="B65" s="8" t="s">
        <v>11</v>
      </c>
      <c r="C65" s="38" t="str">
        <f>Eingabe!C12</f>
        <v>Leo Rebler</v>
      </c>
      <c r="D65" s="72" t="s">
        <v>108</v>
      </c>
      <c r="E65" s="113"/>
      <c r="F65" s="17">
        <v>16</v>
      </c>
      <c r="G65" s="5">
        <v>113.32</v>
      </c>
      <c r="H65" s="5">
        <f t="shared" si="5"/>
        <v>111.37</v>
      </c>
      <c r="I65" s="131">
        <v>224.69</v>
      </c>
      <c r="J65" s="5">
        <f t="shared" si="6"/>
        <v>22.469</v>
      </c>
      <c r="K65" s="128">
        <f>Eingabe!S12</f>
        <v>26</v>
      </c>
      <c r="L65" s="136">
        <f t="shared" si="7"/>
        <v>20.080000000000013</v>
      </c>
      <c r="M65" s="137">
        <f t="shared" si="8"/>
        <v>9.170000000000016</v>
      </c>
      <c r="N65" s="19"/>
      <c r="O65" s="19"/>
      <c r="P65" s="25"/>
      <c r="R65" s="27"/>
      <c r="S65" s="28"/>
      <c r="T65" s="28"/>
      <c r="U65" s="28"/>
      <c r="V65" s="27"/>
      <c r="W65" s="27"/>
      <c r="X65" s="28"/>
      <c r="Y65" s="27"/>
      <c r="Z65" s="15"/>
      <c r="AB65" s="25"/>
      <c r="AC65" s="19"/>
      <c r="AD65" s="2"/>
      <c r="AE65" s="16"/>
    </row>
    <row r="66" spans="2:31" ht="26.25" customHeight="1">
      <c r="B66" s="8" t="s">
        <v>12</v>
      </c>
      <c r="C66" s="38" t="str">
        <f>Eingabe!C16</f>
        <v>Gerlinde Herzog</v>
      </c>
      <c r="D66" s="119" t="s">
        <v>108</v>
      </c>
      <c r="E66" s="113"/>
      <c r="F66" s="17">
        <v>24</v>
      </c>
      <c r="G66" s="5">
        <v>112.81</v>
      </c>
      <c r="H66" s="5">
        <f t="shared" si="5"/>
        <v>110.93</v>
      </c>
      <c r="I66" s="131">
        <v>223.74</v>
      </c>
      <c r="J66" s="5">
        <f t="shared" si="6"/>
        <v>22.374000000000002</v>
      </c>
      <c r="K66" s="128">
        <f>Eingabe!S16</f>
        <v>25</v>
      </c>
      <c r="L66" s="136">
        <f t="shared" si="7"/>
        <v>21.03</v>
      </c>
      <c r="M66" s="137">
        <f t="shared" si="8"/>
        <v>0.9499999999999886</v>
      </c>
      <c r="N66" s="19"/>
      <c r="O66" s="19"/>
      <c r="P66" s="25"/>
      <c r="R66" s="27"/>
      <c r="S66" s="28"/>
      <c r="T66" s="28"/>
      <c r="U66" s="28"/>
      <c r="V66" s="27"/>
      <c r="W66" s="27"/>
      <c r="X66" s="28"/>
      <c r="Y66" s="27"/>
      <c r="Z66" s="15"/>
      <c r="AB66" s="25"/>
      <c r="AC66" s="19"/>
      <c r="AD66" s="2"/>
      <c r="AE66" s="16"/>
    </row>
    <row r="67" spans="2:31" ht="26.25" customHeight="1">
      <c r="B67" s="8" t="s">
        <v>13</v>
      </c>
      <c r="C67" s="38" t="str">
        <f>Eingabe!C18</f>
        <v>Per Bosch</v>
      </c>
      <c r="D67" s="72" t="s">
        <v>104</v>
      </c>
      <c r="E67" s="113"/>
      <c r="F67" s="17">
        <v>6</v>
      </c>
      <c r="G67" s="5">
        <v>110.61</v>
      </c>
      <c r="H67" s="5">
        <f t="shared" si="5"/>
        <v>112.60000000000001</v>
      </c>
      <c r="I67" s="131">
        <v>223.21</v>
      </c>
      <c r="J67" s="5">
        <f t="shared" si="6"/>
        <v>22.321</v>
      </c>
      <c r="K67" s="128">
        <f>Eingabe!S18</f>
        <v>24</v>
      </c>
      <c r="L67" s="136">
        <f t="shared" si="7"/>
        <v>21.560000000000002</v>
      </c>
      <c r="M67" s="137">
        <f t="shared" si="8"/>
        <v>0.5300000000000011</v>
      </c>
      <c r="N67" s="19"/>
      <c r="O67" s="19"/>
      <c r="P67" s="25"/>
      <c r="R67" s="27"/>
      <c r="S67" s="28"/>
      <c r="T67" s="28"/>
      <c r="U67" s="28"/>
      <c r="V67" s="27"/>
      <c r="W67" s="27"/>
      <c r="X67" s="28"/>
      <c r="Y67" s="27"/>
      <c r="Z67" s="15"/>
      <c r="AB67" s="25"/>
      <c r="AC67" s="19"/>
      <c r="AD67" s="2"/>
      <c r="AE67" s="16"/>
    </row>
    <row r="68" spans="2:31" ht="26.25" customHeight="1">
      <c r="B68" s="8" t="s">
        <v>14</v>
      </c>
      <c r="C68" s="38" t="str">
        <f>Eingabe!C14</f>
        <v>Thomas Nowak </v>
      </c>
      <c r="D68" s="72" t="s">
        <v>103</v>
      </c>
      <c r="E68" s="113"/>
      <c r="F68" s="17">
        <v>15</v>
      </c>
      <c r="G68" s="5">
        <v>105.63</v>
      </c>
      <c r="H68" s="5">
        <f t="shared" si="5"/>
        <v>115.53</v>
      </c>
      <c r="I68" s="131">
        <v>221.16</v>
      </c>
      <c r="J68" s="5">
        <f t="shared" si="6"/>
        <v>22.116</v>
      </c>
      <c r="K68" s="128">
        <f>Eingabe!S14</f>
        <v>23</v>
      </c>
      <c r="L68" s="136">
        <f t="shared" si="7"/>
        <v>23.610000000000014</v>
      </c>
      <c r="M68" s="137">
        <f t="shared" si="8"/>
        <v>2.0500000000000114</v>
      </c>
      <c r="N68" s="19"/>
      <c r="O68" s="19"/>
      <c r="P68" s="25"/>
      <c r="R68" s="27"/>
      <c r="S68" s="28"/>
      <c r="T68" s="28"/>
      <c r="U68" s="28"/>
      <c r="V68" s="27"/>
      <c r="W68" s="27"/>
      <c r="X68" s="28"/>
      <c r="Y68" s="27"/>
      <c r="Z68" s="15"/>
      <c r="AB68" s="25"/>
      <c r="AC68" s="19"/>
      <c r="AD68" s="2"/>
      <c r="AE68" s="16"/>
    </row>
    <row r="69" spans="2:31" ht="26.25" customHeight="1">
      <c r="B69" s="8" t="s">
        <v>15</v>
      </c>
      <c r="C69" s="38" t="str">
        <f>Eingabe!C4</f>
        <v>Walter Lemböck </v>
      </c>
      <c r="D69" s="72" t="s">
        <v>115</v>
      </c>
      <c r="E69" s="113"/>
      <c r="F69" s="17">
        <v>19</v>
      </c>
      <c r="G69" s="5">
        <v>120.42</v>
      </c>
      <c r="H69" s="5">
        <f t="shared" si="5"/>
        <v>97.52</v>
      </c>
      <c r="I69" s="131">
        <v>217.94</v>
      </c>
      <c r="J69" s="5">
        <f t="shared" si="6"/>
        <v>21.794</v>
      </c>
      <c r="K69" s="128">
        <f>Eingabe!S4</f>
        <v>22</v>
      </c>
      <c r="L69" s="136">
        <f t="shared" si="7"/>
        <v>26.830000000000013</v>
      </c>
      <c r="M69" s="137">
        <f t="shared" si="8"/>
        <v>3.219999999999999</v>
      </c>
      <c r="N69" s="19"/>
      <c r="O69" s="19"/>
      <c r="P69" s="25"/>
      <c r="R69" s="27"/>
      <c r="S69" s="28"/>
      <c r="T69" s="28"/>
      <c r="U69" s="28"/>
      <c r="V69" s="27"/>
      <c r="W69" s="27"/>
      <c r="X69" s="28"/>
      <c r="Y69" s="27"/>
      <c r="Z69" s="15"/>
      <c r="AB69" s="25"/>
      <c r="AC69" s="19"/>
      <c r="AD69" s="2"/>
      <c r="AE69" s="16"/>
    </row>
    <row r="70" spans="2:31" ht="26.25" customHeight="1">
      <c r="B70" s="8" t="s">
        <v>16</v>
      </c>
      <c r="C70" s="38" t="str">
        <f>Eingabe!C17</f>
        <v>Franz Wessely</v>
      </c>
      <c r="D70" s="72" t="s">
        <v>108</v>
      </c>
      <c r="E70" s="113"/>
      <c r="F70" s="17">
        <v>13</v>
      </c>
      <c r="G70" s="5">
        <v>105.34</v>
      </c>
      <c r="H70" s="5">
        <f t="shared" si="5"/>
        <v>105.74000000000001</v>
      </c>
      <c r="I70" s="131">
        <v>211.08</v>
      </c>
      <c r="J70" s="5">
        <f t="shared" si="6"/>
        <v>21.108</v>
      </c>
      <c r="K70" s="128">
        <f>Eingabe!S17</f>
        <v>21</v>
      </c>
      <c r="L70" s="136">
        <f t="shared" si="7"/>
        <v>33.69</v>
      </c>
      <c r="M70" s="137">
        <f t="shared" si="8"/>
        <v>6.859999999999985</v>
      </c>
      <c r="N70" s="19"/>
      <c r="O70" s="19"/>
      <c r="P70" s="25"/>
      <c r="R70" s="27"/>
      <c r="S70" s="28"/>
      <c r="T70" s="28"/>
      <c r="U70" s="28"/>
      <c r="V70" s="27"/>
      <c r="W70" s="27"/>
      <c r="X70" s="28"/>
      <c r="Y70" s="27"/>
      <c r="Z70" s="15"/>
      <c r="AB70" s="25"/>
      <c r="AC70" s="19"/>
      <c r="AD70" s="2"/>
      <c r="AE70" s="16"/>
    </row>
    <row r="71" spans="2:31" ht="26.25" customHeight="1">
      <c r="B71" s="8" t="s">
        <v>17</v>
      </c>
      <c r="C71" s="38" t="str">
        <f>Eingabe!C15</f>
        <v>Roland Dobritzhofer</v>
      </c>
      <c r="D71" s="72" t="s">
        <v>103</v>
      </c>
      <c r="E71" s="113"/>
      <c r="F71" s="17">
        <v>7</v>
      </c>
      <c r="G71" s="5">
        <v>106.22</v>
      </c>
      <c r="H71" s="5">
        <f t="shared" si="5"/>
        <v>104.77000000000001</v>
      </c>
      <c r="I71" s="131">
        <v>210.99</v>
      </c>
      <c r="J71" s="5">
        <f t="shared" si="6"/>
        <v>21.099</v>
      </c>
      <c r="K71" s="128">
        <f>Eingabe!S15</f>
        <v>20</v>
      </c>
      <c r="L71" s="136">
        <f t="shared" si="7"/>
        <v>33.78</v>
      </c>
      <c r="M71" s="137">
        <f t="shared" si="8"/>
        <v>0.09000000000000341</v>
      </c>
      <c r="N71" s="19"/>
      <c r="O71" s="19"/>
      <c r="P71" s="25"/>
      <c r="R71" s="27"/>
      <c r="S71" s="28"/>
      <c r="T71" s="28"/>
      <c r="U71" s="28"/>
      <c r="V71" s="27"/>
      <c r="W71" s="27"/>
      <c r="X71" s="28"/>
      <c r="Y71" s="27"/>
      <c r="Z71" s="15"/>
      <c r="AB71" s="25"/>
      <c r="AC71" s="19"/>
      <c r="AD71" s="2"/>
      <c r="AE71" s="16"/>
    </row>
    <row r="72" spans="2:31" ht="26.25" customHeight="1">
      <c r="B72" s="8"/>
      <c r="C72" s="38" t="str">
        <f>Eingabe!C13</f>
        <v>Thomas Sanda</v>
      </c>
      <c r="D72" s="72" t="s">
        <v>118</v>
      </c>
      <c r="E72" s="113"/>
      <c r="F72" s="17">
        <v>29</v>
      </c>
      <c r="G72" s="5">
        <v>99.51</v>
      </c>
      <c r="H72" s="5">
        <v>0</v>
      </c>
      <c r="I72" s="131">
        <v>99.51</v>
      </c>
      <c r="J72" s="5">
        <f t="shared" si="6"/>
        <v>9.951</v>
      </c>
      <c r="K72" s="128" t="s">
        <v>119</v>
      </c>
      <c r="L72" s="136">
        <f t="shared" si="7"/>
        <v>145.26</v>
      </c>
      <c r="M72" s="137">
        <f t="shared" si="8"/>
        <v>111.48</v>
      </c>
      <c r="N72" s="19"/>
      <c r="O72" s="19"/>
      <c r="P72" s="25"/>
      <c r="R72" s="27"/>
      <c r="S72" s="28"/>
      <c r="T72" s="28"/>
      <c r="U72" s="28"/>
      <c r="V72" s="27"/>
      <c r="W72" s="27"/>
      <c r="X72" s="28"/>
      <c r="Y72" s="27"/>
      <c r="Z72" s="15"/>
      <c r="AB72" s="25"/>
      <c r="AC72" s="19"/>
      <c r="AD72" s="2"/>
      <c r="AE72" s="16"/>
    </row>
    <row r="73" spans="2:31" ht="26.25" customHeight="1" thickBot="1">
      <c r="B73" s="8"/>
      <c r="C73" s="38" t="str">
        <f>Eingabe!C7</f>
        <v>Gabi Krausler</v>
      </c>
      <c r="D73" s="72" t="s">
        <v>114</v>
      </c>
      <c r="E73" s="113"/>
      <c r="F73" s="17">
        <v>26</v>
      </c>
      <c r="G73" s="5">
        <v>75</v>
      </c>
      <c r="H73" s="5">
        <v>0</v>
      </c>
      <c r="I73" s="131">
        <v>75</v>
      </c>
      <c r="J73" s="5">
        <f t="shared" si="6"/>
        <v>7.5</v>
      </c>
      <c r="K73" s="128" t="s">
        <v>119</v>
      </c>
      <c r="L73" s="136">
        <f t="shared" si="7"/>
        <v>169.77</v>
      </c>
      <c r="M73" s="137">
        <f t="shared" si="8"/>
        <v>24.510000000000005</v>
      </c>
      <c r="N73" s="19"/>
      <c r="O73" s="19"/>
      <c r="P73" s="25"/>
      <c r="R73" s="27"/>
      <c r="S73" s="28"/>
      <c r="T73" s="28"/>
      <c r="U73" s="28"/>
      <c r="V73" s="27"/>
      <c r="W73" s="27"/>
      <c r="X73" s="28"/>
      <c r="Y73" s="27"/>
      <c r="Z73" s="15"/>
      <c r="AB73" s="25"/>
      <c r="AC73" s="19"/>
      <c r="AD73" s="2"/>
      <c r="AE73" s="16"/>
    </row>
    <row r="74" spans="2:31" ht="26.25" customHeight="1" thickBot="1">
      <c r="B74" s="218" t="str">
        <f>Eingabe!$B$54</f>
        <v>Punktevergabe: 30,29,28,27,26,25,24,23,22,21,20,19,18,17,16,15,14,13,12,11,10,9,8,7,6,5,4,3,2,1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20"/>
      <c r="N74" s="19"/>
      <c r="O74" s="19"/>
      <c r="P74" s="25"/>
      <c r="R74" s="27"/>
      <c r="S74" s="28"/>
      <c r="T74" s="28"/>
      <c r="U74" s="28"/>
      <c r="V74" s="27"/>
      <c r="W74" s="27"/>
      <c r="X74" s="28"/>
      <c r="Y74" s="27"/>
      <c r="Z74" s="15"/>
      <c r="AB74" s="25"/>
      <c r="AC74" s="19"/>
      <c r="AD74" s="2"/>
      <c r="AE74" s="16"/>
    </row>
    <row r="75" spans="2:26" ht="26.25" customHeight="1">
      <c r="B75" s="19"/>
      <c r="C75" s="37"/>
      <c r="D75" s="19"/>
      <c r="F75" s="62"/>
      <c r="G75" s="19"/>
      <c r="H75" s="19"/>
      <c r="I75" s="19"/>
      <c r="J75" s="19"/>
      <c r="K75" s="19"/>
      <c r="L75" s="19"/>
      <c r="M75" s="19"/>
      <c r="N75" s="19"/>
      <c r="O75" s="19"/>
      <c r="P75" s="19"/>
      <c r="S75" s="27"/>
      <c r="T75" s="28"/>
      <c r="U75" s="28"/>
      <c r="V75" s="28"/>
      <c r="W75" s="27"/>
      <c r="X75" s="27"/>
      <c r="Y75" s="28"/>
      <c r="Z75" s="27"/>
    </row>
    <row r="76" spans="2:31" ht="26.25" customHeight="1">
      <c r="B76" s="19"/>
      <c r="C76" s="179" t="s">
        <v>55</v>
      </c>
      <c r="D76" s="175">
        <v>9.478</v>
      </c>
      <c r="E76" s="175" t="s">
        <v>30</v>
      </c>
      <c r="F76" s="176">
        <v>5</v>
      </c>
      <c r="G76" s="19"/>
      <c r="H76" s="93" t="s">
        <v>89</v>
      </c>
      <c r="I76" s="94"/>
      <c r="J76" s="93" t="s">
        <v>90</v>
      </c>
      <c r="K76" s="19"/>
      <c r="L76" s="114">
        <v>1</v>
      </c>
      <c r="M76" s="115">
        <v>2</v>
      </c>
      <c r="N76" s="19"/>
      <c r="O76" s="28"/>
      <c r="P76" s="28"/>
      <c r="Q76" s="28"/>
      <c r="R76" s="27"/>
      <c r="S76" s="27"/>
      <c r="T76" s="28"/>
      <c r="U76" s="27"/>
      <c r="V76" s="25"/>
      <c r="W76" s="25"/>
      <c r="X76" s="25"/>
      <c r="Y76" s="19"/>
      <c r="Z76" s="24"/>
      <c r="AA76" s="16"/>
      <c r="AB76" s="16"/>
      <c r="AC76" s="16"/>
      <c r="AD76" s="16"/>
      <c r="AE76" s="16"/>
    </row>
    <row r="77" spans="2:31" ht="26.25" customHeight="1">
      <c r="B77" s="19"/>
      <c r="C77" s="178" t="s">
        <v>120</v>
      </c>
      <c r="D77" s="161">
        <v>9.535</v>
      </c>
      <c r="E77" s="161" t="s">
        <v>30</v>
      </c>
      <c r="F77" s="162">
        <v>4</v>
      </c>
      <c r="G77" s="19"/>
      <c r="H77" s="95" t="s">
        <v>113</v>
      </c>
      <c r="I77" s="93" t="s">
        <v>4</v>
      </c>
      <c r="J77" s="142">
        <v>0.32</v>
      </c>
      <c r="K77" s="19"/>
      <c r="L77" s="116">
        <v>3</v>
      </c>
      <c r="M77" s="117">
        <v>4</v>
      </c>
      <c r="N77" s="19"/>
      <c r="O77" s="28"/>
      <c r="P77" s="28"/>
      <c r="Q77" s="28"/>
      <c r="R77" s="27"/>
      <c r="S77" s="27"/>
      <c r="T77" s="28"/>
      <c r="U77" s="27"/>
      <c r="V77" s="25"/>
      <c r="W77" s="25"/>
      <c r="X77" s="25"/>
      <c r="Y77" s="19"/>
      <c r="Z77" s="24"/>
      <c r="AA77" s="16"/>
      <c r="AB77" s="16"/>
      <c r="AC77" s="16"/>
      <c r="AD77" s="16"/>
      <c r="AE77" s="16"/>
    </row>
    <row r="78" spans="2:31" ht="26.25" customHeight="1">
      <c r="B78" s="19"/>
      <c r="C78" s="179" t="s">
        <v>121</v>
      </c>
      <c r="D78" s="175">
        <v>9.639</v>
      </c>
      <c r="E78" s="175" t="s">
        <v>30</v>
      </c>
      <c r="F78" s="176">
        <v>5</v>
      </c>
      <c r="G78" s="19"/>
      <c r="H78" s="93" t="s">
        <v>122</v>
      </c>
      <c r="I78" s="93" t="s">
        <v>5</v>
      </c>
      <c r="J78" s="142">
        <v>0.32</v>
      </c>
      <c r="K78" s="19"/>
      <c r="L78" s="118">
        <v>5</v>
      </c>
      <c r="M78" s="28"/>
      <c r="N78" s="19"/>
      <c r="O78" s="28"/>
      <c r="P78" s="28"/>
      <c r="Q78" s="28"/>
      <c r="R78" s="27"/>
      <c r="S78" s="27"/>
      <c r="T78" s="28"/>
      <c r="U78" s="27"/>
      <c r="V78" s="25"/>
      <c r="W78" s="25"/>
      <c r="X78" s="25"/>
      <c r="Y78" s="19"/>
      <c r="Z78" s="24"/>
      <c r="AA78" s="16"/>
      <c r="AB78" s="16"/>
      <c r="AC78" s="16"/>
      <c r="AD78" s="16"/>
      <c r="AE78" s="16"/>
    </row>
    <row r="79" spans="2:26" ht="26.25" customHeight="1">
      <c r="B79" s="19"/>
      <c r="C79" s="40"/>
      <c r="D79" s="32"/>
      <c r="F79" s="32"/>
      <c r="G79" s="33"/>
      <c r="H79" s="34"/>
      <c r="I79" s="19"/>
      <c r="J79" s="27"/>
      <c r="K79" s="25"/>
      <c r="L79" s="19"/>
      <c r="M79" s="19"/>
      <c r="N79" s="19"/>
      <c r="O79" s="19"/>
      <c r="P79" s="19"/>
      <c r="S79" s="27"/>
      <c r="T79" s="28"/>
      <c r="U79" s="28"/>
      <c r="V79" s="28"/>
      <c r="W79" s="27"/>
      <c r="X79" s="27"/>
      <c r="Y79" s="28"/>
      <c r="Z79" s="27"/>
    </row>
    <row r="80" spans="2:26" ht="26.25" customHeight="1" thickBot="1">
      <c r="B80" s="19"/>
      <c r="C80" s="37"/>
      <c r="D80" s="19"/>
      <c r="F80" s="62"/>
      <c r="G80" s="19"/>
      <c r="H80" s="19"/>
      <c r="I80" s="19"/>
      <c r="J80" s="19"/>
      <c r="K80" s="19"/>
      <c r="L80" s="19"/>
      <c r="M80" s="19"/>
      <c r="N80" s="19"/>
      <c r="O80" s="19"/>
      <c r="P80" s="19"/>
      <c r="S80" s="27"/>
      <c r="T80" s="28"/>
      <c r="U80" s="28"/>
      <c r="V80" s="28"/>
      <c r="W80" s="27"/>
      <c r="X80" s="27"/>
      <c r="Y80" s="28"/>
      <c r="Z80" s="27"/>
    </row>
    <row r="81" spans="2:31" ht="34.5" customHeight="1" thickBot="1">
      <c r="B81" s="245">
        <f>Eingabe!$T$3</f>
        <v>43011</v>
      </c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7"/>
      <c r="N81" s="19"/>
      <c r="O81" s="19"/>
      <c r="P81" s="25"/>
      <c r="R81" s="27"/>
      <c r="S81" s="28"/>
      <c r="T81" s="28"/>
      <c r="U81" s="19"/>
      <c r="V81" s="19"/>
      <c r="W81" s="19"/>
      <c r="X81" s="19"/>
      <c r="Y81" s="19"/>
      <c r="Z81" s="16"/>
      <c r="AA81" s="16"/>
      <c r="AB81" s="16"/>
      <c r="AC81" s="16"/>
      <c r="AD81" s="16"/>
      <c r="AE81" s="16"/>
    </row>
    <row r="82" spans="2:31" ht="31.5" customHeight="1">
      <c r="B82" s="237" t="s">
        <v>0</v>
      </c>
      <c r="C82" s="239" t="s">
        <v>25</v>
      </c>
      <c r="D82" s="241" t="s">
        <v>28</v>
      </c>
      <c r="E82" s="242"/>
      <c r="F82" s="188" t="s">
        <v>29</v>
      </c>
      <c r="G82" s="192" t="s">
        <v>4</v>
      </c>
      <c r="H82" s="192" t="s">
        <v>5</v>
      </c>
      <c r="I82" s="192" t="s">
        <v>6</v>
      </c>
      <c r="J82" s="192" t="s">
        <v>24</v>
      </c>
      <c r="K82" s="190" t="s">
        <v>3</v>
      </c>
      <c r="L82" s="29" t="s">
        <v>22</v>
      </c>
      <c r="M82" s="30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6"/>
      <c r="AA82" s="16"/>
      <c r="AB82" s="16"/>
      <c r="AC82" s="16"/>
      <c r="AD82" s="16"/>
      <c r="AE82" s="16"/>
    </row>
    <row r="83" spans="2:31" ht="26.25" customHeight="1" thickBot="1">
      <c r="B83" s="238"/>
      <c r="C83" s="240"/>
      <c r="D83" s="243"/>
      <c r="E83" s="244"/>
      <c r="F83" s="189"/>
      <c r="G83" s="193"/>
      <c r="H83" s="193"/>
      <c r="I83" s="193"/>
      <c r="J83" s="193"/>
      <c r="K83" s="191"/>
      <c r="L83" s="41" t="s">
        <v>20</v>
      </c>
      <c r="M83" s="42" t="s">
        <v>21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6"/>
      <c r="AA83" s="16"/>
      <c r="AB83" s="16"/>
      <c r="AC83" s="16"/>
      <c r="AD83" s="16"/>
      <c r="AE83" s="16"/>
    </row>
    <row r="84" spans="2:31" ht="26.25" customHeight="1">
      <c r="B84" s="52" t="s">
        <v>7</v>
      </c>
      <c r="C84" s="148" t="str">
        <f>Eingabe!C5</f>
        <v>Marko Neumayer</v>
      </c>
      <c r="D84" s="147" t="s">
        <v>125</v>
      </c>
      <c r="E84" s="148"/>
      <c r="F84" s="138">
        <v>28</v>
      </c>
      <c r="G84" s="171">
        <v>122.27</v>
      </c>
      <c r="H84" s="171">
        <f aca="true" t="shared" si="9" ref="H84:H95">I84-G84</f>
        <v>122.56000000000002</v>
      </c>
      <c r="I84" s="172">
        <v>244.83</v>
      </c>
      <c r="J84" s="143">
        <f aca="true" t="shared" si="10" ref="J84:J95">SUM(I84/10)</f>
        <v>24.483</v>
      </c>
      <c r="K84" s="173">
        <f>Eingabe!T5</f>
        <v>30</v>
      </c>
      <c r="L84" s="138"/>
      <c r="M84" s="13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6"/>
      <c r="AA84" s="16"/>
      <c r="AB84" s="16"/>
      <c r="AC84" s="16"/>
      <c r="AD84" s="16"/>
      <c r="AE84" s="16"/>
    </row>
    <row r="85" spans="2:31" ht="26.25" customHeight="1">
      <c r="B85" s="10" t="s">
        <v>8</v>
      </c>
      <c r="C85" s="151" t="str">
        <f>Eingabe!C4</f>
        <v>Walter Lemböck </v>
      </c>
      <c r="D85" s="152" t="s">
        <v>115</v>
      </c>
      <c r="E85" s="153"/>
      <c r="F85" s="154">
        <v>15</v>
      </c>
      <c r="G85" s="144">
        <v>118.69</v>
      </c>
      <c r="H85" s="144">
        <f t="shared" si="9"/>
        <v>120.68</v>
      </c>
      <c r="I85" s="132">
        <v>239.37</v>
      </c>
      <c r="J85" s="144">
        <f t="shared" si="10"/>
        <v>23.937</v>
      </c>
      <c r="K85" s="155">
        <f>Eingabe!T4</f>
        <v>29</v>
      </c>
      <c r="L85" s="132">
        <f aca="true" t="shared" si="11" ref="L85:L95">$I$84-I85</f>
        <v>5.460000000000008</v>
      </c>
      <c r="M85" s="133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6"/>
      <c r="AA85" s="16"/>
      <c r="AB85" s="16"/>
      <c r="AC85" s="16"/>
      <c r="AD85" s="16"/>
      <c r="AE85" s="16"/>
    </row>
    <row r="86" spans="2:31" ht="26.25" customHeight="1">
      <c r="B86" s="11" t="s">
        <v>9</v>
      </c>
      <c r="C86" s="156" t="str">
        <f>Eingabe!C10</f>
        <v>Walter Müllner </v>
      </c>
      <c r="D86" s="157" t="s">
        <v>108</v>
      </c>
      <c r="E86" s="158"/>
      <c r="F86" s="159">
        <v>7</v>
      </c>
      <c r="G86" s="145">
        <v>118.24</v>
      </c>
      <c r="H86" s="145">
        <f t="shared" si="9"/>
        <v>118.69000000000001</v>
      </c>
      <c r="I86" s="134">
        <v>236.93</v>
      </c>
      <c r="J86" s="145">
        <f t="shared" si="10"/>
        <v>23.693</v>
      </c>
      <c r="K86" s="160">
        <f>Eingabe!T10</f>
        <v>28</v>
      </c>
      <c r="L86" s="134">
        <f t="shared" si="11"/>
        <v>7.900000000000006</v>
      </c>
      <c r="M86" s="135">
        <f aca="true" t="shared" si="12" ref="M86:M95">SUM(I85-I86)</f>
        <v>2.4399999999999977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6"/>
      <c r="AA86" s="16"/>
      <c r="AB86" s="16"/>
      <c r="AC86" s="16"/>
      <c r="AD86" s="16"/>
      <c r="AE86" s="16"/>
    </row>
    <row r="87" spans="2:31" ht="26.25" customHeight="1">
      <c r="B87" s="8" t="s">
        <v>10</v>
      </c>
      <c r="C87" s="38" t="str">
        <f>Eingabe!C12</f>
        <v>Leo Rebler</v>
      </c>
      <c r="D87" s="72" t="s">
        <v>126</v>
      </c>
      <c r="E87" s="113"/>
      <c r="F87" s="17">
        <v>21</v>
      </c>
      <c r="G87" s="5">
        <v>112.76</v>
      </c>
      <c r="H87" s="5">
        <f t="shared" si="9"/>
        <v>114.42999999999999</v>
      </c>
      <c r="I87" s="131">
        <v>227.19</v>
      </c>
      <c r="J87" s="5">
        <f t="shared" si="10"/>
        <v>22.719</v>
      </c>
      <c r="K87" s="128">
        <f>Eingabe!T12</f>
        <v>27</v>
      </c>
      <c r="L87" s="136">
        <f t="shared" si="11"/>
        <v>17.640000000000015</v>
      </c>
      <c r="M87" s="137">
        <f t="shared" si="12"/>
        <v>9.740000000000009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6"/>
      <c r="AA87" s="16"/>
      <c r="AB87" s="16"/>
      <c r="AC87" s="16"/>
      <c r="AD87" s="16"/>
      <c r="AE87" s="16"/>
    </row>
    <row r="88" spans="2:31" ht="26.25" customHeight="1">
      <c r="B88" s="8" t="s">
        <v>11</v>
      </c>
      <c r="C88" s="38" t="str">
        <f>Eingabe!C19</f>
        <v>Franz Lang</v>
      </c>
      <c r="D88" s="72" t="s">
        <v>107</v>
      </c>
      <c r="E88" s="113"/>
      <c r="F88" s="17">
        <v>19</v>
      </c>
      <c r="G88" s="5">
        <v>114.65</v>
      </c>
      <c r="H88" s="5">
        <f t="shared" si="9"/>
        <v>112.25999999999999</v>
      </c>
      <c r="I88" s="131">
        <v>226.91</v>
      </c>
      <c r="J88" s="5">
        <f t="shared" si="10"/>
        <v>22.691</v>
      </c>
      <c r="K88" s="128">
        <f>Eingabe!T19</f>
        <v>26</v>
      </c>
      <c r="L88" s="136">
        <f t="shared" si="11"/>
        <v>17.920000000000016</v>
      </c>
      <c r="M88" s="137">
        <f t="shared" si="12"/>
        <v>0.28000000000000114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6"/>
      <c r="AA88" s="16"/>
      <c r="AB88" s="16"/>
      <c r="AC88" s="16"/>
      <c r="AD88" s="16"/>
      <c r="AE88" s="16"/>
    </row>
    <row r="89" spans="2:31" ht="26.25" customHeight="1">
      <c r="B89" s="8" t="s">
        <v>12</v>
      </c>
      <c r="C89" s="38" t="str">
        <f>Eingabe!C11</f>
        <v>Peter Siding </v>
      </c>
      <c r="D89" s="72" t="s">
        <v>103</v>
      </c>
      <c r="E89" s="113"/>
      <c r="F89" s="17">
        <v>20</v>
      </c>
      <c r="G89" s="5">
        <v>113.28</v>
      </c>
      <c r="H89" s="5">
        <f t="shared" si="9"/>
        <v>112.32</v>
      </c>
      <c r="I89" s="131">
        <v>225.6</v>
      </c>
      <c r="J89" s="5">
        <f t="shared" si="10"/>
        <v>22.56</v>
      </c>
      <c r="K89" s="128">
        <f>Eingabe!T11</f>
        <v>25</v>
      </c>
      <c r="L89" s="136">
        <f t="shared" si="11"/>
        <v>19.230000000000018</v>
      </c>
      <c r="M89" s="137">
        <f t="shared" si="12"/>
        <v>1.3100000000000023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6"/>
      <c r="AA89" s="16"/>
      <c r="AB89" s="16"/>
      <c r="AC89" s="16"/>
      <c r="AD89" s="16"/>
      <c r="AE89" s="16"/>
    </row>
    <row r="90" spans="2:31" ht="26.25" customHeight="1">
      <c r="B90" s="8" t="s">
        <v>13</v>
      </c>
      <c r="C90" s="38" t="str">
        <f>Eingabe!C6</f>
        <v>Gerhard Fischer </v>
      </c>
      <c r="D90" s="72" t="s">
        <v>104</v>
      </c>
      <c r="E90" s="113"/>
      <c r="F90" s="17">
        <v>4</v>
      </c>
      <c r="G90" s="5">
        <v>110.82</v>
      </c>
      <c r="H90" s="5">
        <f t="shared" si="9"/>
        <v>114.71000000000001</v>
      </c>
      <c r="I90" s="131">
        <v>225.53</v>
      </c>
      <c r="J90" s="5">
        <f t="shared" si="10"/>
        <v>22.553</v>
      </c>
      <c r="K90" s="128">
        <f>Eingabe!T6</f>
        <v>24</v>
      </c>
      <c r="L90" s="136">
        <f t="shared" si="11"/>
        <v>19.30000000000001</v>
      </c>
      <c r="M90" s="137">
        <f t="shared" si="12"/>
        <v>0.06999999999999318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6"/>
      <c r="AA90" s="16"/>
      <c r="AB90" s="16"/>
      <c r="AC90" s="16"/>
      <c r="AD90" s="16"/>
      <c r="AE90" s="16"/>
    </row>
    <row r="91" spans="2:31" ht="26.25" customHeight="1">
      <c r="B91" s="8" t="s">
        <v>14</v>
      </c>
      <c r="C91" s="38" t="str">
        <f>Eingabe!C17</f>
        <v>Franz Wessely</v>
      </c>
      <c r="D91" s="72" t="s">
        <v>107</v>
      </c>
      <c r="E91" s="113"/>
      <c r="F91" s="17">
        <v>26</v>
      </c>
      <c r="G91" s="5">
        <v>111.6</v>
      </c>
      <c r="H91" s="5">
        <f t="shared" si="9"/>
        <v>113.01000000000002</v>
      </c>
      <c r="I91" s="131">
        <v>224.61</v>
      </c>
      <c r="J91" s="5">
        <f t="shared" si="10"/>
        <v>22.461000000000002</v>
      </c>
      <c r="K91" s="128">
        <f>Eingabe!T17</f>
        <v>23</v>
      </c>
      <c r="L91" s="136">
        <f t="shared" si="11"/>
        <v>20.22</v>
      </c>
      <c r="M91" s="137">
        <f t="shared" si="12"/>
        <v>0.9199999999999875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6"/>
      <c r="AA91" s="16"/>
      <c r="AB91" s="16"/>
      <c r="AC91" s="16"/>
      <c r="AD91" s="16"/>
      <c r="AE91" s="16"/>
    </row>
    <row r="92" spans="2:31" ht="26.25" customHeight="1">
      <c r="B92" s="8" t="s">
        <v>15</v>
      </c>
      <c r="C92" s="38" t="str">
        <f>Eingabe!C18</f>
        <v>Per Bosch</v>
      </c>
      <c r="D92" s="72" t="s">
        <v>108</v>
      </c>
      <c r="E92" s="113"/>
      <c r="F92" s="17">
        <v>13</v>
      </c>
      <c r="G92" s="5">
        <v>110.37</v>
      </c>
      <c r="H92" s="5">
        <f t="shared" si="9"/>
        <v>109.9</v>
      </c>
      <c r="I92" s="131">
        <v>220.27</v>
      </c>
      <c r="J92" s="5">
        <f t="shared" si="10"/>
        <v>22.027</v>
      </c>
      <c r="K92" s="128">
        <f>Eingabe!T18</f>
        <v>22</v>
      </c>
      <c r="L92" s="136">
        <f t="shared" si="11"/>
        <v>24.560000000000002</v>
      </c>
      <c r="M92" s="137">
        <f t="shared" si="12"/>
        <v>4.340000000000003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6"/>
      <c r="AA92" s="16"/>
      <c r="AB92" s="16"/>
      <c r="AC92" s="16"/>
      <c r="AD92" s="16"/>
      <c r="AE92" s="16"/>
    </row>
    <row r="93" spans="2:31" ht="26.25" customHeight="1">
      <c r="B93" s="8" t="s">
        <v>16</v>
      </c>
      <c r="C93" s="38" t="str">
        <f>Eingabe!C16</f>
        <v>Gerlinde Herzog</v>
      </c>
      <c r="D93" s="72" t="s">
        <v>108</v>
      </c>
      <c r="E93" s="113"/>
      <c r="F93" s="17">
        <v>27</v>
      </c>
      <c r="G93" s="5">
        <v>109.68</v>
      </c>
      <c r="H93" s="5">
        <f t="shared" si="9"/>
        <v>110.54999999999998</v>
      </c>
      <c r="I93" s="131">
        <v>220.23</v>
      </c>
      <c r="J93" s="5">
        <f t="shared" si="10"/>
        <v>22.023</v>
      </c>
      <c r="K93" s="128">
        <f>Eingabe!T16</f>
        <v>21</v>
      </c>
      <c r="L93" s="136">
        <f t="shared" si="11"/>
        <v>24.600000000000023</v>
      </c>
      <c r="M93" s="137">
        <f t="shared" si="12"/>
        <v>0.040000000000020464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6"/>
      <c r="AA93" s="16"/>
      <c r="AB93" s="16"/>
      <c r="AC93" s="16"/>
      <c r="AD93" s="16"/>
      <c r="AE93" s="16"/>
    </row>
    <row r="94" spans="2:31" ht="26.25" customHeight="1">
      <c r="B94" s="8" t="s">
        <v>17</v>
      </c>
      <c r="C94" s="38" t="str">
        <f>Eingabe!C7</f>
        <v>Gabi Krausler</v>
      </c>
      <c r="D94" s="72" t="s">
        <v>108</v>
      </c>
      <c r="E94" s="113"/>
      <c r="F94" s="17">
        <v>2</v>
      </c>
      <c r="G94" s="5">
        <v>110</v>
      </c>
      <c r="H94" s="5">
        <f t="shared" si="9"/>
        <v>108.43</v>
      </c>
      <c r="I94" s="131">
        <v>218.43</v>
      </c>
      <c r="J94" s="5">
        <f t="shared" si="10"/>
        <v>21.843</v>
      </c>
      <c r="K94" s="128">
        <f>Eingabe!T7</f>
        <v>20</v>
      </c>
      <c r="L94" s="136">
        <f t="shared" si="11"/>
        <v>26.400000000000006</v>
      </c>
      <c r="M94" s="137">
        <f t="shared" si="12"/>
        <v>1.799999999999983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6"/>
      <c r="AA94" s="16"/>
      <c r="AB94" s="16"/>
      <c r="AC94" s="16"/>
      <c r="AD94" s="16"/>
      <c r="AE94" s="16"/>
    </row>
    <row r="95" spans="2:31" ht="26.25" customHeight="1" thickBot="1">
      <c r="B95" s="8" t="s">
        <v>18</v>
      </c>
      <c r="C95" s="38" t="str">
        <f>Eingabe!C20</f>
        <v>Michael Liebe</v>
      </c>
      <c r="D95" s="72" t="s">
        <v>106</v>
      </c>
      <c r="E95" s="113"/>
      <c r="F95" s="17">
        <v>6</v>
      </c>
      <c r="G95" s="5">
        <v>103.44</v>
      </c>
      <c r="H95" s="5">
        <f t="shared" si="9"/>
        <v>105.55000000000001</v>
      </c>
      <c r="I95" s="131">
        <v>208.99</v>
      </c>
      <c r="J95" s="5">
        <f t="shared" si="10"/>
        <v>20.899</v>
      </c>
      <c r="K95" s="128">
        <f>Eingabe!T20</f>
        <v>19</v>
      </c>
      <c r="L95" s="136">
        <f t="shared" si="11"/>
        <v>35.84</v>
      </c>
      <c r="M95" s="137">
        <f t="shared" si="12"/>
        <v>9.439999999999998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6"/>
      <c r="AA95" s="16"/>
      <c r="AB95" s="16"/>
      <c r="AC95" s="16"/>
      <c r="AD95" s="16"/>
      <c r="AE95" s="16"/>
    </row>
    <row r="96" spans="2:31" ht="26.25" customHeight="1" thickBot="1">
      <c r="B96" s="218" t="str">
        <f>Eingabe!$B$54</f>
        <v>Punktevergabe: 30,29,28,27,26,25,24,23,22,21,20,19,18,17,16,15,14,13,12,11,10,9,8,7,6,5,4,3,2,1</v>
      </c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20"/>
      <c r="N96" s="19"/>
      <c r="O96" s="19"/>
      <c r="P96" s="25"/>
      <c r="R96" s="27"/>
      <c r="S96" s="28"/>
      <c r="T96" s="28"/>
      <c r="U96" s="19"/>
      <c r="V96" s="19"/>
      <c r="W96" s="19"/>
      <c r="X96" s="19"/>
      <c r="Y96" s="19"/>
      <c r="Z96" s="16"/>
      <c r="AA96" s="16"/>
      <c r="AB96" s="16"/>
      <c r="AC96" s="16"/>
      <c r="AD96" s="16"/>
      <c r="AE96" s="16"/>
    </row>
    <row r="97" spans="2:31" ht="26.25" customHeight="1">
      <c r="B97" s="19"/>
      <c r="C97" s="19"/>
      <c r="D97" s="37"/>
      <c r="F97" s="62"/>
      <c r="G97" s="19"/>
      <c r="H97" s="19"/>
      <c r="I97" s="19"/>
      <c r="J97" s="19"/>
      <c r="K97" s="19"/>
      <c r="L97" s="19"/>
      <c r="M97" s="19"/>
      <c r="N97" s="19"/>
      <c r="O97" s="19"/>
      <c r="P97" s="19"/>
      <c r="S97" s="27"/>
      <c r="T97" s="28"/>
      <c r="U97" s="28"/>
      <c r="V97" s="19"/>
      <c r="W97" s="19"/>
      <c r="X97" s="19"/>
      <c r="Y97" s="19"/>
      <c r="Z97" s="19"/>
      <c r="AA97" s="16"/>
      <c r="AB97" s="16"/>
      <c r="AC97" s="16"/>
      <c r="AD97" s="16"/>
      <c r="AE97" s="16"/>
    </row>
    <row r="98" spans="2:31" ht="26.25" customHeight="1">
      <c r="B98" s="28"/>
      <c r="C98" s="178" t="s">
        <v>55</v>
      </c>
      <c r="D98" s="161">
        <v>9.284</v>
      </c>
      <c r="E98" s="161" t="s">
        <v>30</v>
      </c>
      <c r="F98" s="162">
        <v>4</v>
      </c>
      <c r="G98" s="19"/>
      <c r="H98" s="93" t="s">
        <v>89</v>
      </c>
      <c r="I98" s="94"/>
      <c r="J98" s="93" t="s">
        <v>90</v>
      </c>
      <c r="K98" s="19"/>
      <c r="L98" s="114">
        <v>1</v>
      </c>
      <c r="M98" s="115">
        <v>2</v>
      </c>
      <c r="N98" s="19"/>
      <c r="O98" s="28"/>
      <c r="P98" s="2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6"/>
      <c r="AB98" s="16"/>
      <c r="AC98" s="16"/>
      <c r="AD98" s="16"/>
      <c r="AE98" s="16"/>
    </row>
    <row r="99" spans="2:31" ht="26.25" customHeight="1">
      <c r="B99" s="24"/>
      <c r="C99" s="178" t="s">
        <v>120</v>
      </c>
      <c r="D99" s="161">
        <v>9.524</v>
      </c>
      <c r="E99" s="161" t="s">
        <v>30</v>
      </c>
      <c r="F99" s="162">
        <v>4</v>
      </c>
      <c r="G99" s="19"/>
      <c r="H99" s="95" t="s">
        <v>127</v>
      </c>
      <c r="I99" s="93" t="s">
        <v>4</v>
      </c>
      <c r="J99" s="142">
        <v>0.37</v>
      </c>
      <c r="K99" s="19"/>
      <c r="L99" s="116">
        <v>3</v>
      </c>
      <c r="M99" s="117">
        <v>4</v>
      </c>
      <c r="N99" s="19"/>
      <c r="O99" s="28"/>
      <c r="P99" s="28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6"/>
      <c r="AB99" s="16"/>
      <c r="AC99" s="16"/>
      <c r="AD99" s="16"/>
      <c r="AE99" s="16"/>
    </row>
    <row r="100" spans="2:31" ht="26.25" customHeight="1">
      <c r="B100" s="24"/>
      <c r="C100" s="179" t="s">
        <v>129</v>
      </c>
      <c r="D100" s="175">
        <v>9.755</v>
      </c>
      <c r="E100" s="175" t="s">
        <v>30</v>
      </c>
      <c r="F100" s="176">
        <v>5</v>
      </c>
      <c r="G100" s="19"/>
      <c r="H100" s="93" t="s">
        <v>128</v>
      </c>
      <c r="I100" s="93" t="s">
        <v>5</v>
      </c>
      <c r="J100" s="142">
        <v>0.37</v>
      </c>
      <c r="K100" s="19"/>
      <c r="L100" s="118">
        <v>5</v>
      </c>
      <c r="M100" s="28"/>
      <c r="N100" s="19"/>
      <c r="O100" s="28"/>
      <c r="P100" s="28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6"/>
      <c r="AB100" s="16"/>
      <c r="AC100" s="16"/>
      <c r="AD100" s="16"/>
      <c r="AE100" s="16"/>
    </row>
    <row r="101" spans="2:26" ht="26.25" customHeight="1">
      <c r="B101" s="24"/>
      <c r="C101" s="40"/>
      <c r="D101" s="32"/>
      <c r="F101" s="32"/>
      <c r="G101" s="33"/>
      <c r="H101" s="34"/>
      <c r="I101" s="19"/>
      <c r="J101" s="19"/>
      <c r="K101" s="19"/>
      <c r="L101" s="19"/>
      <c r="M101" s="19"/>
      <c r="N101" s="19"/>
      <c r="O101" s="19"/>
      <c r="P101" s="19"/>
      <c r="S101" s="27"/>
      <c r="T101" s="28"/>
      <c r="U101" s="28"/>
      <c r="V101" s="28"/>
      <c r="W101" s="27"/>
      <c r="X101" s="27"/>
      <c r="Y101" s="28"/>
      <c r="Z101" s="27"/>
    </row>
    <row r="102" spans="2:26" ht="26.25" customHeight="1" thickBot="1">
      <c r="B102" s="19"/>
      <c r="C102" s="37"/>
      <c r="D102" s="19"/>
      <c r="F102" s="6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S102" s="27"/>
      <c r="T102" s="28"/>
      <c r="U102" s="28"/>
      <c r="V102" s="28"/>
      <c r="W102" s="27"/>
      <c r="X102" s="27"/>
      <c r="Y102" s="28"/>
      <c r="Z102" s="27"/>
    </row>
    <row r="103" spans="2:31" ht="34.5" customHeight="1" thickBot="1">
      <c r="B103" s="245">
        <f>Eingabe!$U$3</f>
        <v>43074</v>
      </c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7"/>
      <c r="N103" s="19"/>
      <c r="O103" s="19"/>
      <c r="P103" s="25"/>
      <c r="R103" s="27"/>
      <c r="S103" s="28"/>
      <c r="T103" s="28"/>
      <c r="U103" s="28"/>
      <c r="V103" s="27"/>
      <c r="W103" s="27"/>
      <c r="X103" s="19"/>
      <c r="Y103" s="19"/>
      <c r="Z103" s="16"/>
      <c r="AA103" s="16"/>
      <c r="AB103" s="16"/>
      <c r="AC103" s="16"/>
      <c r="AD103" s="16"/>
      <c r="AE103" s="16"/>
    </row>
    <row r="104" spans="2:31" ht="31.5" customHeight="1">
      <c r="B104" s="237" t="s">
        <v>0</v>
      </c>
      <c r="C104" s="239" t="s">
        <v>25</v>
      </c>
      <c r="D104" s="241" t="s">
        <v>28</v>
      </c>
      <c r="E104" s="242"/>
      <c r="F104" s="188" t="s">
        <v>29</v>
      </c>
      <c r="G104" s="192" t="s">
        <v>4</v>
      </c>
      <c r="H104" s="192" t="s">
        <v>5</v>
      </c>
      <c r="I104" s="192" t="s">
        <v>6</v>
      </c>
      <c r="J104" s="192" t="s">
        <v>24</v>
      </c>
      <c r="K104" s="190" t="s">
        <v>3</v>
      </c>
      <c r="L104" s="29" t="s">
        <v>22</v>
      </c>
      <c r="M104" s="30"/>
      <c r="N104" s="19"/>
      <c r="O104" s="19"/>
      <c r="P104" s="19"/>
      <c r="Q104" s="19"/>
      <c r="R104" s="19"/>
      <c r="S104" s="19"/>
      <c r="T104" s="19"/>
      <c r="U104" s="28"/>
      <c r="V104" s="27"/>
      <c r="W104" s="27"/>
      <c r="X104" s="19"/>
      <c r="Y104" s="19"/>
      <c r="Z104" s="16"/>
      <c r="AA104" s="16"/>
      <c r="AB104" s="16"/>
      <c r="AC104" s="16"/>
      <c r="AD104" s="16"/>
      <c r="AE104" s="16"/>
    </row>
    <row r="105" spans="2:31" ht="26.25" customHeight="1" thickBot="1">
      <c r="B105" s="238"/>
      <c r="C105" s="240"/>
      <c r="D105" s="243"/>
      <c r="E105" s="244"/>
      <c r="F105" s="189"/>
      <c r="G105" s="193"/>
      <c r="H105" s="193"/>
      <c r="I105" s="193"/>
      <c r="J105" s="193"/>
      <c r="K105" s="191"/>
      <c r="L105" s="41" t="s">
        <v>20</v>
      </c>
      <c r="M105" s="42"/>
      <c r="N105" s="19"/>
      <c r="O105" s="19"/>
      <c r="P105" s="19"/>
      <c r="Q105" s="19"/>
      <c r="R105" s="19"/>
      <c r="S105" s="19"/>
      <c r="T105" s="19"/>
      <c r="U105" s="28"/>
      <c r="V105" s="27"/>
      <c r="W105" s="27"/>
      <c r="X105" s="19"/>
      <c r="Y105" s="19"/>
      <c r="Z105" s="16"/>
      <c r="AA105" s="16"/>
      <c r="AB105" s="16"/>
      <c r="AC105" s="16"/>
      <c r="AD105" s="16"/>
      <c r="AE105" s="16"/>
    </row>
    <row r="106" spans="2:31" ht="26.25" customHeight="1">
      <c r="B106" s="9" t="s">
        <v>7</v>
      </c>
      <c r="C106" s="262" t="str">
        <f>Eingabe!C4</f>
        <v>Walter Lemböck </v>
      </c>
      <c r="D106" s="147" t="s">
        <v>115</v>
      </c>
      <c r="E106" s="262"/>
      <c r="F106" s="129">
        <v>20</v>
      </c>
      <c r="G106" s="181">
        <v>117.01</v>
      </c>
      <c r="H106" s="181">
        <f>I106-G106</f>
        <v>120.61</v>
      </c>
      <c r="I106" s="263">
        <v>237.62</v>
      </c>
      <c r="J106" s="143">
        <f>SUM(I106/10)</f>
        <v>23.762</v>
      </c>
      <c r="K106" s="264">
        <f>Eingabe!U4</f>
        <v>30</v>
      </c>
      <c r="L106" s="140"/>
      <c r="M106" s="141"/>
      <c r="N106" s="19"/>
      <c r="O106" s="19"/>
      <c r="P106" s="19"/>
      <c r="Q106" s="19"/>
      <c r="R106" s="19"/>
      <c r="S106" s="19"/>
      <c r="T106" s="19"/>
      <c r="U106" s="28"/>
      <c r="V106" s="27"/>
      <c r="W106" s="27"/>
      <c r="X106" s="19"/>
      <c r="Y106" s="19"/>
      <c r="Z106" s="16"/>
      <c r="AA106" s="16"/>
      <c r="AB106" s="16"/>
      <c r="AC106" s="16"/>
      <c r="AD106" s="16"/>
      <c r="AE106" s="16"/>
    </row>
    <row r="107" spans="2:31" ht="26.25" customHeight="1">
      <c r="B107" s="10" t="s">
        <v>8</v>
      </c>
      <c r="C107" s="151" t="str">
        <f>Eingabe!C6</f>
        <v>Gerhard Fischer </v>
      </c>
      <c r="D107" s="152" t="s">
        <v>104</v>
      </c>
      <c r="E107" s="153"/>
      <c r="F107" s="154">
        <v>28</v>
      </c>
      <c r="G107" s="144">
        <v>115.79</v>
      </c>
      <c r="H107" s="145">
        <f>I107-G107</f>
        <v>117.39999999999999</v>
      </c>
      <c r="I107" s="132">
        <v>233.19</v>
      </c>
      <c r="J107" s="144">
        <f>SUM(I107/10)</f>
        <v>23.319</v>
      </c>
      <c r="K107" s="155">
        <f>Eingabe!U6</f>
        <v>29</v>
      </c>
      <c r="L107" s="132">
        <f aca="true" t="shared" si="13" ref="L107:L114">$I$106-I107</f>
        <v>4.430000000000007</v>
      </c>
      <c r="M107" s="133"/>
      <c r="N107" s="19"/>
      <c r="O107" s="19"/>
      <c r="P107" s="19"/>
      <c r="Q107" s="19"/>
      <c r="R107" s="19"/>
      <c r="S107" s="19"/>
      <c r="T107" s="19"/>
      <c r="U107" s="28"/>
      <c r="V107" s="27"/>
      <c r="W107" s="27"/>
      <c r="X107" s="19"/>
      <c r="Y107" s="19"/>
      <c r="Z107" s="16"/>
      <c r="AA107" s="16"/>
      <c r="AB107" s="16"/>
      <c r="AC107" s="16"/>
      <c r="AD107" s="16"/>
      <c r="AE107" s="16"/>
    </row>
    <row r="108" spans="2:31" ht="26.25" customHeight="1">
      <c r="B108" s="11" t="s">
        <v>9</v>
      </c>
      <c r="C108" s="156" t="str">
        <f>Eingabe!C9</f>
        <v>Thomas Gebhardt</v>
      </c>
      <c r="D108" s="157" t="s">
        <v>132</v>
      </c>
      <c r="E108" s="158"/>
      <c r="F108" s="159">
        <v>29</v>
      </c>
      <c r="G108" s="5">
        <v>113.37</v>
      </c>
      <c r="H108" s="144">
        <f>I108-G108</f>
        <v>119.57</v>
      </c>
      <c r="I108" s="134">
        <v>232.94</v>
      </c>
      <c r="J108" s="145">
        <f>SUM(I108/10)</f>
        <v>23.294</v>
      </c>
      <c r="K108" s="160">
        <f>Eingabe!U9</f>
        <v>28</v>
      </c>
      <c r="L108" s="134">
        <f t="shared" si="13"/>
        <v>4.680000000000007</v>
      </c>
      <c r="M108" s="135">
        <f aca="true" t="shared" si="14" ref="M108:M114">SUM(I107-I108)</f>
        <v>0.25</v>
      </c>
      <c r="N108" s="19"/>
      <c r="O108" s="19"/>
      <c r="P108" s="19"/>
      <c r="Q108" s="19"/>
      <c r="R108" s="19"/>
      <c r="S108" s="19"/>
      <c r="T108" s="19"/>
      <c r="U108" s="28"/>
      <c r="V108" s="27"/>
      <c r="W108" s="27"/>
      <c r="X108" s="19"/>
      <c r="Y108" s="19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10</v>
      </c>
      <c r="C109" s="38" t="str">
        <f>Eingabe!C13</f>
        <v>Thomas Sanda</v>
      </c>
      <c r="D109" s="72" t="s">
        <v>130</v>
      </c>
      <c r="E109" s="113"/>
      <c r="F109" s="17">
        <v>4</v>
      </c>
      <c r="G109" s="145">
        <v>115.38</v>
      </c>
      <c r="H109" s="5">
        <f>I109-G109</f>
        <v>116.94</v>
      </c>
      <c r="I109" s="131">
        <v>232.32</v>
      </c>
      <c r="J109" s="5">
        <f>SUM(I109/10)</f>
        <v>23.232</v>
      </c>
      <c r="K109" s="128">
        <f>Eingabe!U13</f>
        <v>27</v>
      </c>
      <c r="L109" s="136">
        <f t="shared" si="13"/>
        <v>5.300000000000011</v>
      </c>
      <c r="M109" s="137">
        <f t="shared" si="14"/>
        <v>0.6200000000000045</v>
      </c>
      <c r="N109" s="19"/>
      <c r="O109" s="19"/>
      <c r="P109" s="19"/>
      <c r="Q109" s="19"/>
      <c r="R109" s="19"/>
      <c r="S109" s="19"/>
      <c r="T109" s="19"/>
      <c r="U109" s="28"/>
      <c r="V109" s="27"/>
      <c r="W109" s="27"/>
      <c r="X109" s="19"/>
      <c r="Y109" s="19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11</v>
      </c>
      <c r="C110" s="38" t="str">
        <f>Eingabe!C11</f>
        <v>Peter Siding </v>
      </c>
      <c r="D110" s="72" t="s">
        <v>108</v>
      </c>
      <c r="E110" s="113"/>
      <c r="F110" s="17">
        <v>16</v>
      </c>
      <c r="G110" s="5">
        <v>114.6</v>
      </c>
      <c r="H110" s="5">
        <f>I110-G110</f>
        <v>116.91</v>
      </c>
      <c r="I110" s="131">
        <v>231.51</v>
      </c>
      <c r="J110" s="5">
        <f>SUM(I110/10)</f>
        <v>23.151</v>
      </c>
      <c r="K110" s="128">
        <f>Eingabe!U11</f>
        <v>26</v>
      </c>
      <c r="L110" s="136">
        <f t="shared" si="13"/>
        <v>6.110000000000014</v>
      </c>
      <c r="M110" s="137">
        <f t="shared" si="14"/>
        <v>0.8100000000000023</v>
      </c>
      <c r="N110" s="19"/>
      <c r="O110" s="19"/>
      <c r="P110" s="19"/>
      <c r="Q110" s="19"/>
      <c r="R110" s="19"/>
      <c r="S110" s="19"/>
      <c r="T110" s="19"/>
      <c r="U110" s="28"/>
      <c r="V110" s="27"/>
      <c r="W110" s="27"/>
      <c r="X110" s="19"/>
      <c r="Y110" s="19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12</v>
      </c>
      <c r="C111" s="38" t="str">
        <f>Eingabe!C10</f>
        <v>Walter Müllner </v>
      </c>
      <c r="D111" s="72" t="s">
        <v>108</v>
      </c>
      <c r="E111" s="113"/>
      <c r="F111" s="17">
        <v>6</v>
      </c>
      <c r="G111" s="5">
        <v>112.83</v>
      </c>
      <c r="H111" s="5">
        <f>I111-G111</f>
        <v>114.00000000000001</v>
      </c>
      <c r="I111" s="131">
        <v>226.83</v>
      </c>
      <c r="J111" s="5">
        <f>SUM(I111/10)</f>
        <v>22.683</v>
      </c>
      <c r="K111" s="128">
        <f>Eingabe!U10</f>
        <v>25</v>
      </c>
      <c r="L111" s="136">
        <f t="shared" si="13"/>
        <v>10.789999999999992</v>
      </c>
      <c r="M111" s="137">
        <f t="shared" si="14"/>
        <v>4.679999999999978</v>
      </c>
      <c r="N111" s="19"/>
      <c r="O111" s="19"/>
      <c r="P111" s="19"/>
      <c r="Q111" s="19"/>
      <c r="R111" s="19"/>
      <c r="S111" s="19"/>
      <c r="T111" s="19"/>
      <c r="U111" s="28"/>
      <c r="V111" s="27"/>
      <c r="W111" s="27"/>
      <c r="X111" s="19"/>
      <c r="Y111" s="19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13</v>
      </c>
      <c r="C112" s="38" t="str">
        <f>Eingabe!C14</f>
        <v>Thomas Nowak </v>
      </c>
      <c r="D112" s="72" t="s">
        <v>103</v>
      </c>
      <c r="E112" s="113"/>
      <c r="F112" s="17">
        <v>27</v>
      </c>
      <c r="G112" s="5">
        <v>111</v>
      </c>
      <c r="H112" s="5">
        <f>I112-G112</f>
        <v>113.74000000000001</v>
      </c>
      <c r="I112" s="131">
        <v>224.74</v>
      </c>
      <c r="J112" s="5">
        <f>SUM(I112/10)</f>
        <v>22.474</v>
      </c>
      <c r="K112" s="128">
        <f>Eingabe!U14</f>
        <v>24</v>
      </c>
      <c r="L112" s="136">
        <f t="shared" si="13"/>
        <v>12.879999999999995</v>
      </c>
      <c r="M112" s="137">
        <f t="shared" si="14"/>
        <v>2.0900000000000034</v>
      </c>
      <c r="N112" s="19"/>
      <c r="O112" s="19"/>
      <c r="P112" s="19"/>
      <c r="Q112" s="19"/>
      <c r="R112" s="19"/>
      <c r="S112" s="19"/>
      <c r="T112" s="19"/>
      <c r="U112" s="28"/>
      <c r="V112" s="27"/>
      <c r="W112" s="27"/>
      <c r="X112" s="19"/>
      <c r="Y112" s="19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14</v>
      </c>
      <c r="C113" s="38" t="str">
        <f>Eingabe!C16</f>
        <v>Gerlinde Herzog</v>
      </c>
      <c r="D113" s="72" t="s">
        <v>108</v>
      </c>
      <c r="E113" s="113"/>
      <c r="F113" s="17">
        <v>19</v>
      </c>
      <c r="G113" s="5">
        <v>107.38</v>
      </c>
      <c r="H113" s="5">
        <f>I113-G113</f>
        <v>111.65</v>
      </c>
      <c r="I113" s="131">
        <v>219.03</v>
      </c>
      <c r="J113" s="5">
        <f>SUM(I113/10)</f>
        <v>21.903</v>
      </c>
      <c r="K113" s="128">
        <f>Eingabe!U16</f>
        <v>23</v>
      </c>
      <c r="L113" s="136">
        <f t="shared" si="13"/>
        <v>18.590000000000003</v>
      </c>
      <c r="M113" s="137">
        <f t="shared" si="14"/>
        <v>5.710000000000008</v>
      </c>
      <c r="N113" s="19"/>
      <c r="O113" s="19"/>
      <c r="P113" s="19"/>
      <c r="Q113" s="19"/>
      <c r="R113" s="19"/>
      <c r="S113" s="19"/>
      <c r="T113" s="19"/>
      <c r="U113" s="28"/>
      <c r="V113" s="27"/>
      <c r="W113" s="27"/>
      <c r="X113" s="19"/>
      <c r="Y113" s="19"/>
      <c r="Z113" s="16"/>
      <c r="AA113" s="16"/>
      <c r="AB113" s="16"/>
      <c r="AC113" s="16"/>
      <c r="AD113" s="16"/>
      <c r="AE113" s="16"/>
    </row>
    <row r="114" spans="2:31" ht="26.25" customHeight="1" thickBot="1">
      <c r="B114" s="8" t="s">
        <v>15</v>
      </c>
      <c r="C114" s="38" t="str">
        <f>Eingabe!C7</f>
        <v>Gabi Krausler</v>
      </c>
      <c r="D114" s="72" t="s">
        <v>108</v>
      </c>
      <c r="E114" s="113"/>
      <c r="F114" s="17">
        <v>7</v>
      </c>
      <c r="G114" s="5">
        <v>109.4</v>
      </c>
      <c r="H114" s="5">
        <v>111.81</v>
      </c>
      <c r="I114" s="261">
        <v>216.79</v>
      </c>
      <c r="J114" s="5">
        <f>SUM(I114/10)</f>
        <v>21.679</v>
      </c>
      <c r="K114" s="128">
        <f>Eingabe!U7</f>
        <v>22</v>
      </c>
      <c r="L114" s="136">
        <f t="shared" si="13"/>
        <v>20.830000000000013</v>
      </c>
      <c r="M114" s="137">
        <f t="shared" si="14"/>
        <v>2.240000000000009</v>
      </c>
      <c r="N114" s="19"/>
      <c r="O114" s="19"/>
      <c r="P114" s="19"/>
      <c r="Q114" s="19"/>
      <c r="R114" s="19"/>
      <c r="S114" s="19"/>
      <c r="T114" s="19"/>
      <c r="U114" s="28"/>
      <c r="V114" s="27"/>
      <c r="W114" s="27"/>
      <c r="X114" s="19"/>
      <c r="Y114" s="19"/>
      <c r="Z114" s="16"/>
      <c r="AA114" s="16"/>
      <c r="AB114" s="16"/>
      <c r="AC114" s="16"/>
      <c r="AD114" s="16"/>
      <c r="AE114" s="16"/>
    </row>
    <row r="115" spans="2:31" ht="26.25" customHeight="1" thickBot="1">
      <c r="B115" s="218" t="str">
        <f>Eingabe!$B$54</f>
        <v>Punktevergabe: 30,29,28,27,26,25,24,23,22,21,20,19,18,17,16,15,14,13,12,11,10,9,8,7,6,5,4,3,2,1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20"/>
      <c r="N115" s="19"/>
      <c r="O115" s="19"/>
      <c r="P115" s="25"/>
      <c r="R115" s="27"/>
      <c r="S115" s="28"/>
      <c r="T115" s="28"/>
      <c r="U115" s="28"/>
      <c r="V115" s="27"/>
      <c r="W115" s="27"/>
      <c r="X115" s="19"/>
      <c r="Y115" s="19"/>
      <c r="Z115" s="16"/>
      <c r="AA115" s="16"/>
      <c r="AB115" s="16"/>
      <c r="AC115" s="16"/>
      <c r="AD115" s="16"/>
      <c r="AE115" s="16"/>
    </row>
    <row r="116" spans="2:31" ht="26.25" customHeight="1">
      <c r="B116" s="19"/>
      <c r="C116" s="19"/>
      <c r="D116" s="37"/>
      <c r="F116" s="6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S116" s="27"/>
      <c r="T116" s="28"/>
      <c r="U116" s="28"/>
      <c r="V116" s="28"/>
      <c r="W116" s="27"/>
      <c r="X116" s="27"/>
      <c r="Y116" s="19"/>
      <c r="Z116" s="19"/>
      <c r="AA116" s="16"/>
      <c r="AB116" s="16"/>
      <c r="AC116" s="16"/>
      <c r="AD116" s="16"/>
      <c r="AE116" s="16"/>
    </row>
    <row r="117" spans="2:31" ht="26.25" customHeight="1">
      <c r="B117" s="19"/>
      <c r="C117" s="178" t="s">
        <v>120</v>
      </c>
      <c r="D117" s="161">
        <v>9.539</v>
      </c>
      <c r="E117" s="161" t="s">
        <v>30</v>
      </c>
      <c r="F117" s="162">
        <v>4</v>
      </c>
      <c r="G117" s="19"/>
      <c r="H117" s="93" t="s">
        <v>89</v>
      </c>
      <c r="I117" s="94"/>
      <c r="J117" s="93" t="s">
        <v>90</v>
      </c>
      <c r="K117" s="19"/>
      <c r="L117" s="114">
        <v>1</v>
      </c>
      <c r="M117" s="115">
        <v>2</v>
      </c>
      <c r="N117" s="19"/>
      <c r="O117" s="28"/>
      <c r="P117" s="28"/>
      <c r="Q117" s="28"/>
      <c r="R117" s="27"/>
      <c r="S117" s="27"/>
      <c r="T117" s="19"/>
      <c r="U117" s="19"/>
      <c r="V117" s="19"/>
      <c r="W117" s="19"/>
      <c r="X117" s="19"/>
      <c r="Y117" s="19"/>
      <c r="Z117" s="19"/>
      <c r="AA117" s="16"/>
      <c r="AB117" s="16"/>
      <c r="AC117" s="16"/>
      <c r="AD117" s="16"/>
      <c r="AE117" s="16"/>
    </row>
    <row r="118" spans="2:31" ht="26.25" customHeight="1">
      <c r="B118" s="19"/>
      <c r="C118" s="178" t="s">
        <v>38</v>
      </c>
      <c r="D118" s="161">
        <v>9.551</v>
      </c>
      <c r="E118" s="161" t="s">
        <v>30</v>
      </c>
      <c r="F118" s="162">
        <v>4</v>
      </c>
      <c r="G118" s="19"/>
      <c r="H118" s="95" t="s">
        <v>131</v>
      </c>
      <c r="I118" s="93" t="s">
        <v>4</v>
      </c>
      <c r="J118" s="142">
        <v>0.3</v>
      </c>
      <c r="K118" s="19"/>
      <c r="L118" s="116">
        <v>3</v>
      </c>
      <c r="M118" s="117">
        <v>4</v>
      </c>
      <c r="N118" s="19"/>
      <c r="O118" s="28"/>
      <c r="P118" s="28"/>
      <c r="Q118" s="28"/>
      <c r="R118" s="27"/>
      <c r="S118" s="27"/>
      <c r="T118" s="19"/>
      <c r="U118" s="19"/>
      <c r="V118" s="19"/>
      <c r="W118" s="19"/>
      <c r="X118" s="19"/>
      <c r="Y118" s="19"/>
      <c r="Z118" s="19"/>
      <c r="AA118" s="16"/>
      <c r="AB118" s="16"/>
      <c r="AC118" s="16"/>
      <c r="AD118" s="16"/>
      <c r="AE118" s="16"/>
    </row>
    <row r="119" spans="2:31" ht="26.25" customHeight="1">
      <c r="B119" s="19"/>
      <c r="C119" s="178" t="s">
        <v>37</v>
      </c>
      <c r="D119" s="161">
        <v>9.588</v>
      </c>
      <c r="E119" s="161" t="s">
        <v>30</v>
      </c>
      <c r="F119" s="162">
        <v>4</v>
      </c>
      <c r="G119" s="19"/>
      <c r="H119" s="93" t="s">
        <v>91</v>
      </c>
      <c r="I119" s="93" t="s">
        <v>5</v>
      </c>
      <c r="J119" s="93" t="s">
        <v>92</v>
      </c>
      <c r="K119" s="19"/>
      <c r="L119" s="118">
        <v>5</v>
      </c>
      <c r="M119" s="260">
        <v>-0.02</v>
      </c>
      <c r="N119" s="19"/>
      <c r="O119" s="28"/>
      <c r="P119" s="28"/>
      <c r="Q119" s="28"/>
      <c r="R119" s="27"/>
      <c r="S119" s="27"/>
      <c r="T119" s="19"/>
      <c r="U119" s="19"/>
      <c r="V119" s="19"/>
      <c r="W119" s="19"/>
      <c r="X119" s="19"/>
      <c r="Y119" s="19"/>
      <c r="Z119" s="19"/>
      <c r="AA119" s="16"/>
      <c r="AB119" s="16"/>
      <c r="AC119" s="16"/>
      <c r="AD119" s="16"/>
      <c r="AE119" s="16"/>
    </row>
    <row r="120" spans="2:26" ht="26.25" customHeight="1">
      <c r="B120" s="19"/>
      <c r="C120" s="40"/>
      <c r="D120" s="32"/>
      <c r="F120" s="32"/>
      <c r="G120" s="33"/>
      <c r="H120" s="34"/>
      <c r="I120" s="19"/>
      <c r="J120" s="19"/>
      <c r="K120" s="19"/>
      <c r="L120" s="19"/>
      <c r="M120" s="19"/>
      <c r="N120" s="19"/>
      <c r="O120" s="19"/>
      <c r="P120" s="19"/>
      <c r="S120" s="27"/>
      <c r="T120" s="28"/>
      <c r="U120" s="28"/>
      <c r="V120" s="28"/>
      <c r="W120" s="27"/>
      <c r="X120" s="27"/>
      <c r="Y120" s="28"/>
      <c r="Z120" s="27"/>
    </row>
    <row r="121" spans="2:26" ht="26.25" customHeight="1">
      <c r="B121" s="19"/>
      <c r="C121" s="37"/>
      <c r="D121" s="19"/>
      <c r="E121" s="37"/>
      <c r="F121" s="6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S121" s="27"/>
      <c r="T121" s="28"/>
      <c r="U121" s="28"/>
      <c r="V121" s="28"/>
      <c r="W121" s="27"/>
      <c r="X121" s="27"/>
      <c r="Y121" s="28"/>
      <c r="Z121" s="27"/>
    </row>
    <row r="122" spans="2:14" ht="26.25" customHeight="1">
      <c r="B122" s="19"/>
      <c r="C122" s="37"/>
      <c r="D122" s="19"/>
      <c r="E122" s="37"/>
      <c r="F122" s="62"/>
      <c r="G122" s="19"/>
      <c r="H122" s="19"/>
      <c r="I122" s="19"/>
      <c r="J122" s="19"/>
      <c r="K122" s="19"/>
      <c r="L122" s="19"/>
      <c r="M122" s="19"/>
      <c r="N122" s="19"/>
    </row>
    <row r="123" ht="26.25" customHeight="1">
      <c r="C123" s="39"/>
    </row>
    <row r="124" ht="26.25" customHeight="1">
      <c r="C124" s="39"/>
    </row>
  </sheetData>
  <sheetProtection/>
  <mergeCells count="67">
    <mergeCell ref="B81:M81"/>
    <mergeCell ref="B74:M74"/>
    <mergeCell ref="B58:M58"/>
    <mergeCell ref="B103:M103"/>
    <mergeCell ref="B104:B105"/>
    <mergeCell ref="C104:C105"/>
    <mergeCell ref="D104:E105"/>
    <mergeCell ref="I104:I105"/>
    <mergeCell ref="G82:G83"/>
    <mergeCell ref="I82:I83"/>
    <mergeCell ref="B115:M115"/>
    <mergeCell ref="B96:M96"/>
    <mergeCell ref="B59:B60"/>
    <mergeCell ref="C59:C60"/>
    <mergeCell ref="D59:E60"/>
    <mergeCell ref="G59:G60"/>
    <mergeCell ref="I59:I60"/>
    <mergeCell ref="B82:B83"/>
    <mergeCell ref="C82:C83"/>
    <mergeCell ref="D82:E83"/>
    <mergeCell ref="D4:E4"/>
    <mergeCell ref="D5:E5"/>
    <mergeCell ref="D6:E9"/>
    <mergeCell ref="B37:B38"/>
    <mergeCell ref="C37:C38"/>
    <mergeCell ref="D37:E38"/>
    <mergeCell ref="B36:M36"/>
    <mergeCell ref="G33:H33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82:F83"/>
    <mergeCell ref="I37:I38"/>
    <mergeCell ref="J37:J38"/>
    <mergeCell ref="K37:K38"/>
    <mergeCell ref="F37:F38"/>
    <mergeCell ref="H59:H60"/>
    <mergeCell ref="H37:H38"/>
    <mergeCell ref="G37:G38"/>
    <mergeCell ref="B51:M51"/>
    <mergeCell ref="J59:J60"/>
    <mergeCell ref="K59:K60"/>
    <mergeCell ref="F2:I2"/>
    <mergeCell ref="F3:I3"/>
    <mergeCell ref="F4:I9"/>
    <mergeCell ref="J104:J105"/>
    <mergeCell ref="H104:H105"/>
    <mergeCell ref="J82:J83"/>
    <mergeCell ref="I12:J13"/>
    <mergeCell ref="G104:G105"/>
    <mergeCell ref="F59:F60"/>
    <mergeCell ref="B31:M31"/>
    <mergeCell ref="B11:M11"/>
    <mergeCell ref="F104:F105"/>
    <mergeCell ref="K104:K105"/>
    <mergeCell ref="H82:H83"/>
    <mergeCell ref="J6:K6"/>
    <mergeCell ref="J7:K7"/>
    <mergeCell ref="J8:K9"/>
    <mergeCell ref="K82:K83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9.28125" style="1" bestFit="1" customWidth="1"/>
    <col min="4" max="8" width="12.140625" style="57" bestFit="1" customWidth="1"/>
    <col min="9" max="9" width="8.7109375" style="57" bestFit="1" customWidth="1"/>
    <col min="10" max="10" width="10.28125" style="57" customWidth="1"/>
    <col min="11" max="11" width="10.7109375" style="57" bestFit="1" customWidth="1"/>
    <col min="12" max="12" width="1.8515625" style="61" customWidth="1"/>
    <col min="13" max="13" width="2.00390625" style="57" customWidth="1"/>
    <col min="14" max="14" width="2.57421875" style="57" bestFit="1" customWidth="1"/>
    <col min="15" max="15" width="2.421875" style="57" bestFit="1" customWidth="1"/>
    <col min="16" max="16" width="2.140625" style="57" bestFit="1" customWidth="1"/>
    <col min="17" max="17" width="2.57421875" style="57" bestFit="1" customWidth="1"/>
    <col min="18" max="22" width="12.140625" style="57" bestFit="1" customWidth="1"/>
    <col min="23" max="23" width="8.57421875" style="57" bestFit="1" customWidth="1"/>
    <col min="24" max="24" width="10.57421875" style="57" customWidth="1"/>
    <col min="25" max="25" width="12.8515625" style="57" customWidth="1"/>
    <col min="26" max="30" width="12.140625" style="57" bestFit="1" customWidth="1"/>
    <col min="31" max="31" width="2.57421875" style="57" customWidth="1"/>
    <col min="32" max="32" width="8.7109375" style="57" bestFit="1" customWidth="1"/>
    <col min="33" max="34" width="2.140625" style="57" bestFit="1" customWidth="1"/>
    <col min="35" max="35" width="2.421875" style="57" bestFit="1" customWidth="1"/>
    <col min="36" max="36" width="9.140625" style="57" bestFit="1" customWidth="1"/>
    <col min="37" max="37" width="8.7109375" style="57" bestFit="1" customWidth="1"/>
    <col min="38" max="38" width="2.140625" style="57" bestFit="1" customWidth="1"/>
    <col min="39" max="39" width="2.421875" style="57" bestFit="1" customWidth="1"/>
    <col min="40" max="41" width="8.7109375" style="57" bestFit="1" customWidth="1"/>
    <col min="42" max="42" width="2.421875" style="57" bestFit="1" customWidth="1"/>
    <col min="43" max="43" width="8.7109375" style="57" bestFit="1" customWidth="1"/>
    <col min="44" max="44" width="9.140625" style="57" bestFit="1" customWidth="1"/>
    <col min="45" max="51" width="11.421875" style="57" customWidth="1"/>
    <col min="52" max="52" width="3.57421875" style="57" bestFit="1" customWidth="1"/>
    <col min="53" max="74" width="3.28125" style="57" customWidth="1"/>
    <col min="75" max="16384" width="11.421875" style="57" customWidth="1"/>
  </cols>
  <sheetData>
    <row r="1" spans="11:12" ht="13.5" thickBot="1">
      <c r="K1" s="61"/>
      <c r="L1" s="57"/>
    </row>
    <row r="2" spans="2:11" s="55" customFormat="1" ht="33" customHeight="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9"/>
      <c r="K2" s="56"/>
    </row>
    <row r="3" spans="1:77" ht="26.25" thickBot="1">
      <c r="A3" s="62"/>
      <c r="B3" s="80" t="s">
        <v>0</v>
      </c>
      <c r="C3" s="81" t="s">
        <v>1</v>
      </c>
      <c r="D3" s="74">
        <v>42749</v>
      </c>
      <c r="E3" s="74">
        <v>42850</v>
      </c>
      <c r="F3" s="74">
        <v>43011</v>
      </c>
      <c r="G3" s="74">
        <v>43074</v>
      </c>
      <c r="H3" s="82" t="str">
        <f aca="true" t="shared" si="0" ref="H3:H34">V3</f>
        <v>Punkte</v>
      </c>
      <c r="I3" s="83" t="str">
        <f aca="true" t="shared" si="1" ref="I3:I34">W3</f>
        <v>Punkte-
schnitt</v>
      </c>
      <c r="J3" s="84" t="str">
        <f aca="true" t="shared" si="2" ref="J3:J34">X3</f>
        <v>Streicher </v>
      </c>
      <c r="K3" s="61"/>
      <c r="L3" s="57"/>
      <c r="R3" s="91">
        <f>D3</f>
        <v>42749</v>
      </c>
      <c r="S3" s="66">
        <f>E3</f>
        <v>42850</v>
      </c>
      <c r="T3" s="66">
        <f>F3</f>
        <v>43011</v>
      </c>
      <c r="U3" s="66">
        <f>G3</f>
        <v>43074</v>
      </c>
      <c r="V3" s="67" t="s">
        <v>3</v>
      </c>
      <c r="W3" s="68" t="s">
        <v>2</v>
      </c>
      <c r="X3" s="69" t="s">
        <v>68</v>
      </c>
      <c r="Y3" s="61"/>
      <c r="Z3" s="91">
        <f>R3</f>
        <v>42749</v>
      </c>
      <c r="AA3" s="66">
        <f>S3</f>
        <v>42850</v>
      </c>
      <c r="AB3" s="66">
        <f>T3</f>
        <v>43011</v>
      </c>
      <c r="AC3" s="66">
        <f>U3</f>
        <v>43074</v>
      </c>
      <c r="AF3" s="54" t="s">
        <v>65</v>
      </c>
      <c r="AG3" s="54" t="s">
        <v>62</v>
      </c>
      <c r="AH3" s="53" t="s">
        <v>63</v>
      </c>
      <c r="AI3" s="53" t="s">
        <v>64</v>
      </c>
      <c r="AJ3" s="53"/>
      <c r="AK3" s="54" t="s">
        <v>62</v>
      </c>
      <c r="AL3" s="53" t="s">
        <v>63</v>
      </c>
      <c r="AM3" s="53" t="s">
        <v>64</v>
      </c>
      <c r="AN3" s="53"/>
      <c r="AO3" s="53" t="s">
        <v>63</v>
      </c>
      <c r="AP3" s="53" t="s">
        <v>64</v>
      </c>
      <c r="AQ3" s="53"/>
      <c r="AR3" s="58"/>
      <c r="AS3" s="58"/>
      <c r="AT3" s="58"/>
      <c r="AU3" s="58"/>
      <c r="AV3" s="58"/>
      <c r="AW3" s="58"/>
      <c r="AX3" s="58"/>
      <c r="AZ3" s="86" t="s">
        <v>73</v>
      </c>
      <c r="BA3" s="86" t="s">
        <v>74</v>
      </c>
      <c r="BB3" s="86" t="s">
        <v>75</v>
      </c>
      <c r="BC3" s="86" t="s">
        <v>76</v>
      </c>
      <c r="BD3" s="85"/>
      <c r="BE3" s="86" t="s">
        <v>77</v>
      </c>
      <c r="BF3" s="86" t="s">
        <v>78</v>
      </c>
      <c r="BG3" s="86" t="s">
        <v>79</v>
      </c>
      <c r="BH3" s="86" t="s">
        <v>80</v>
      </c>
      <c r="BI3" s="85"/>
      <c r="BJ3" s="86" t="s">
        <v>81</v>
      </c>
      <c r="BK3" s="86" t="s">
        <v>82</v>
      </c>
      <c r="BL3" s="86" t="s">
        <v>83</v>
      </c>
      <c r="BM3" s="86" t="s">
        <v>84</v>
      </c>
      <c r="BN3" s="85"/>
      <c r="BO3" s="86" t="s">
        <v>85</v>
      </c>
      <c r="BP3" s="86" t="s">
        <v>86</v>
      </c>
      <c r="BQ3" s="86" t="s">
        <v>87</v>
      </c>
      <c r="BR3" s="86" t="s">
        <v>88</v>
      </c>
      <c r="BS3" s="86"/>
      <c r="BT3" s="86"/>
      <c r="BU3" s="86"/>
      <c r="BV3" s="86" t="s">
        <v>7</v>
      </c>
      <c r="BW3" s="86" t="s">
        <v>8</v>
      </c>
      <c r="BX3" s="86" t="s">
        <v>9</v>
      </c>
      <c r="BY3" s="57">
        <v>4</v>
      </c>
    </row>
    <row r="4" spans="1:77" ht="18">
      <c r="A4" s="62"/>
      <c r="B4" s="76">
        <v>1</v>
      </c>
      <c r="C4" s="64" t="s">
        <v>36</v>
      </c>
      <c r="D4" s="44">
        <v>3</v>
      </c>
      <c r="E4" s="44">
        <v>9</v>
      </c>
      <c r="F4" s="44">
        <v>2</v>
      </c>
      <c r="G4" s="180">
        <v>1</v>
      </c>
      <c r="H4" s="73">
        <f t="shared" si="0"/>
        <v>109</v>
      </c>
      <c r="I4" s="73">
        <f t="shared" si="1"/>
        <v>27.25</v>
      </c>
      <c r="J4" s="75">
        <f t="shared" si="2"/>
        <v>22</v>
      </c>
      <c r="K4" s="61"/>
      <c r="L4" s="57"/>
      <c r="R4" s="87">
        <f>IF(BV4&gt;0,BV4,0)</f>
        <v>28</v>
      </c>
      <c r="S4" s="87">
        <f>IF(BW4&gt;0,BW4,0)</f>
        <v>22</v>
      </c>
      <c r="T4" s="87">
        <f>IF(BX4&gt;0,BX4,0)</f>
        <v>29</v>
      </c>
      <c r="U4" s="87">
        <f>IF(BY4&gt;0,BY4,0)</f>
        <v>30</v>
      </c>
      <c r="V4" s="88">
        <f>SUM(R4:U4)</f>
        <v>109</v>
      </c>
      <c r="W4" s="89">
        <f>AVERAGE(Z4:AC4)</f>
        <v>27.25</v>
      </c>
      <c r="X4" s="90">
        <f aca="true" t="shared" si="3" ref="X4:X35">IF(AR4&gt;999999,R4,IF(AR4&gt;99999,S4,IF(AR4&gt;9999,T4,U4)))</f>
        <v>22</v>
      </c>
      <c r="Y4" s="96"/>
      <c r="Z4" s="87">
        <f aca="true" t="shared" si="4" ref="Z4:Z35">IF(R4&gt;0,R4," ")</f>
        <v>28</v>
      </c>
      <c r="AA4" s="87">
        <f aca="true" t="shared" si="5" ref="AA4:AA35">IF(S4&gt;0,S4," ")</f>
        <v>22</v>
      </c>
      <c r="AB4" s="87">
        <f aca="true" t="shared" si="6" ref="AB4:AB35">IF(T4&gt;0,T4," ")</f>
        <v>29</v>
      </c>
      <c r="AC4" s="87">
        <f aca="true" t="shared" si="7" ref="AC4:AC35">IF(U4&gt;0,U4," ")</f>
        <v>30</v>
      </c>
      <c r="AF4" s="108">
        <f>SUM(AG4:AI4)</f>
        <v>2</v>
      </c>
      <c r="AG4" s="53">
        <f>IF(BV4&lt;=BW4,1,0)</f>
        <v>0</v>
      </c>
      <c r="AH4" s="53">
        <f>IF(BV4&lt;=BX4,1,0)</f>
        <v>1</v>
      </c>
      <c r="AI4" s="53">
        <f>IF(BV4&lt;=BY4,1,0)</f>
        <v>1</v>
      </c>
      <c r="AJ4" s="110">
        <f>IF(AF4=3,1000000,0)</f>
        <v>0</v>
      </c>
      <c r="AK4" s="109">
        <f>SUM(AL4:AM4)</f>
        <v>2</v>
      </c>
      <c r="AL4" s="53">
        <f>IF(BW4&lt;=BX4,1,0)</f>
        <v>1</v>
      </c>
      <c r="AM4" s="53">
        <f>IF(BW4&lt;=BY4,1,0)</f>
        <v>1</v>
      </c>
      <c r="AN4" s="111">
        <f>IF(AK4=2,100000,0)</f>
        <v>100000</v>
      </c>
      <c r="AO4" s="108">
        <f>SUM(AP4:AP4)</f>
        <v>1</v>
      </c>
      <c r="AP4" s="53">
        <f>IF(BX4&lt;=BY4,1,0)</f>
        <v>1</v>
      </c>
      <c r="AQ4" s="110">
        <f>IF(AO4=1,10000,0)</f>
        <v>10000</v>
      </c>
      <c r="AR4" s="112">
        <f>SUM(AJ4+AN4+AQ4)</f>
        <v>110000</v>
      </c>
      <c r="AS4" s="46" t="s">
        <v>31</v>
      </c>
      <c r="AT4" s="59">
        <f>SUM('SA 2017 SRP-Open'!O14-'SA 2017 SRP-Open'!B14)</f>
        <v>0</v>
      </c>
      <c r="AU4" s="50" t="s">
        <v>23</v>
      </c>
      <c r="AV4" s="48" t="s">
        <v>32</v>
      </c>
      <c r="AW4" s="49" t="s">
        <v>33</v>
      </c>
      <c r="AX4" s="60" t="s">
        <v>34</v>
      </c>
      <c r="AZ4" s="57">
        <f>IF(D4=1,30,IF(D4=2,29,IF(D4=3,28,IF(D4=4,27,IF(D4=5,26,IF(D4=6,25,IF(D4=7,24,IF(D4=8,23,0))))))))</f>
        <v>28</v>
      </c>
      <c r="BA4" s="57">
        <f>IF(E4=1,30,IF(E4=2,29,IF(E4=3,28,IF(E4=4,27,IF(E4=5,26,IF(E4=6,25,IF(E4=7,24,IF(E4=8,23,0))))))))</f>
        <v>0</v>
      </c>
      <c r="BB4" s="57">
        <f>IF(F4=1,30,IF(F4=2,29,IF(F4=3,28,IF(F4=4,27,IF(F4=5,26,IF(F4=6,25,IF(F4=7,24,IF(F4=8,23,0))))))))</f>
        <v>29</v>
      </c>
      <c r="BC4" s="57">
        <f>IF(G4=1,30,IF(G4=2,29,IF(G4=3,28,IF(G4=4,27,IF(G4=5,26,IF(G4=6,25,IF(G4=7,24,IF(G4=8,23,0))))))))</f>
        <v>30</v>
      </c>
      <c r="BE4" s="57">
        <f>IF(D4=9,22,IF(D4=10,21,IF(D4=11,20,IF(D4=12,19,IF(D4=13,18,IF(D4=14,17,IF(D4=15,16,IF(D4=16,15,0))))))))</f>
        <v>0</v>
      </c>
      <c r="BF4" s="57">
        <f>IF(E4=9,22,IF(E4=10,21,IF(E4=11,20,IF(E4=12,19,IF(E4=13,18,IF(E4=14,17,IF(E4=15,16,IF(E4=16,15,0))))))))</f>
        <v>22</v>
      </c>
      <c r="BG4" s="57">
        <f>IF(F4=9,22,IF(F4=10,21,IF(F4=11,20,IF(F4=12,19,IF(F4=13,18,IF(F4=14,17,IF(F4=15,16,IF(F4=16,15,0))))))))</f>
        <v>0</v>
      </c>
      <c r="BH4" s="57">
        <f>IF(G4=9,22,IF(G4=10,21,IF(G4=11,20,IF(G4=12,19,IF(G4=13,18,IF(G4=14,17,IF(G4=15,16,IF(G4=16,15,0))))))))</f>
        <v>0</v>
      </c>
      <c r="BJ4" s="57">
        <f>IF(D4=17,14,IF(D4=18,13,IF(D4=19,12,IF(D4=20,11,IF(D4=21,10,IF(D4=22,9,IF(D4=23,8,IF(D4=24,7,0))))))))</f>
        <v>0</v>
      </c>
      <c r="BK4" s="57">
        <f>IF(E4=17,14,IF(E4=18,13,IF(E4=19,12,IF(E4=20,11,IF(E4=21,10,IF(E4=22,9,IF(E4=23,8,IF(E4=24,7,0))))))))</f>
        <v>0</v>
      </c>
      <c r="BL4" s="57">
        <f>IF(F4=17,14,IF(F4=18,13,IF(F4=19,12,IF(F4=20,11,IF(F4=21,10,IF(F4=22,9,IF(F4=23,8,IF(F4=24,7,0))))))))</f>
        <v>0</v>
      </c>
      <c r="BM4" s="57">
        <f>IF(G4=17,14,IF(G4=18,13,IF(G4=19,12,IF(G4=20,11,IF(G4=21,10,IF(G4=22,9,IF(G4=23,8,IF(G4=24,7,0))))))))</f>
        <v>0</v>
      </c>
      <c r="BO4" s="57">
        <f>IF(D4=25,6,IF(D4=26,5,IF(D4=27,4,IF(D4=27,3,IF(D4=28,2,IF(D4=29,2,IF(D4=30,1,0)))))))</f>
        <v>0</v>
      </c>
      <c r="BP4" s="57">
        <f>IF(E4=25,6,IF(E4=26,5,IF(E4=27,4,IF(E4=27,3,IF(E4=28,2,IF(E4=29,2,IF(E4=30,1,0)))))))</f>
        <v>0</v>
      </c>
      <c r="BQ4" s="57">
        <f>IF(F4=25,6,IF(F4=26,5,IF(F4=27,4,IF(F4=27,3,IF(F4=28,2,IF(F4=29,2,IF(F4=30,1,0)))))))</f>
        <v>0</v>
      </c>
      <c r="BR4" s="57">
        <f>IF(G4=25,6,IF(G4=26,5,IF(G4=27,4,IF(G4=27,3,IF(G4=28,2,IF(G4=29,2,IF(G4=30,1,0)))))))</f>
        <v>0</v>
      </c>
      <c r="BV4" s="57">
        <f aca="true" t="shared" si="8" ref="BV4:BV35">SUM(AZ4+BE4+BJ4+BO4)</f>
        <v>28</v>
      </c>
      <c r="BW4" s="57">
        <f aca="true" t="shared" si="9" ref="BW4:BW35">SUM(BA4+BF4+BK4+BP4)</f>
        <v>22</v>
      </c>
      <c r="BX4" s="57">
        <f aca="true" t="shared" si="10" ref="BX4:BX35">SUM(BB4+BG4+BL4+BQ4)</f>
        <v>29</v>
      </c>
      <c r="BY4" s="57">
        <f aca="true" t="shared" si="11" ref="BY4:BY35">SUM(BC4+BH4+BM4+BR4)</f>
        <v>30</v>
      </c>
    </row>
    <row r="5" spans="1:77" ht="18">
      <c r="A5" s="62"/>
      <c r="B5" s="76">
        <v>2</v>
      </c>
      <c r="C5" s="4" t="s">
        <v>55</v>
      </c>
      <c r="D5" s="45">
        <v>1</v>
      </c>
      <c r="E5" s="45">
        <v>1</v>
      </c>
      <c r="F5" s="45">
        <v>1</v>
      </c>
      <c r="G5" s="45"/>
      <c r="H5" s="73">
        <f t="shared" si="0"/>
        <v>90</v>
      </c>
      <c r="I5" s="73">
        <f t="shared" si="1"/>
        <v>30</v>
      </c>
      <c r="J5" s="75">
        <f t="shared" si="2"/>
        <v>0</v>
      </c>
      <c r="K5" s="61"/>
      <c r="L5" s="57"/>
      <c r="R5" s="87">
        <f aca="true" t="shared" si="12" ref="R5:R53">IF(BV5&gt;0,BV5,0)</f>
        <v>30</v>
      </c>
      <c r="S5" s="87">
        <f aca="true" t="shared" si="13" ref="S5:S53">IF(BW5&gt;0,BW5,0)</f>
        <v>30</v>
      </c>
      <c r="T5" s="87">
        <f aca="true" t="shared" si="14" ref="T5:T53">IF(BX5&gt;0,BX5,0)</f>
        <v>30</v>
      </c>
      <c r="U5" s="87">
        <f aca="true" t="shared" si="15" ref="U5:U53">IF(BY5&gt;0,BY5,0)</f>
        <v>0</v>
      </c>
      <c r="V5" s="88">
        <f aca="true" t="shared" si="16" ref="V5:V53">SUM(R5:U5)</f>
        <v>90</v>
      </c>
      <c r="W5" s="89">
        <f aca="true" t="shared" si="17" ref="W5:W53">AVERAGE(Z5:AC5)</f>
        <v>30</v>
      </c>
      <c r="X5" s="90">
        <f t="shared" si="3"/>
        <v>0</v>
      </c>
      <c r="Y5" s="96"/>
      <c r="Z5" s="87">
        <f t="shared" si="4"/>
        <v>30</v>
      </c>
      <c r="AA5" s="87">
        <f t="shared" si="5"/>
        <v>30</v>
      </c>
      <c r="AB5" s="87">
        <f t="shared" si="6"/>
        <v>30</v>
      </c>
      <c r="AC5" s="87" t="str">
        <f t="shared" si="7"/>
        <v> </v>
      </c>
      <c r="AF5" s="108">
        <f aca="true" t="shared" si="18" ref="AF5:AF53">SUM(AG5:AI5)</f>
        <v>2</v>
      </c>
      <c r="AG5" s="53">
        <f aca="true" t="shared" si="19" ref="AG5:AG53">IF(BV5&lt;=BW5,1,0)</f>
        <v>1</v>
      </c>
      <c r="AH5" s="53">
        <f aca="true" t="shared" si="20" ref="AH5:AH53">IF(BV5&lt;=BX5,1,0)</f>
        <v>1</v>
      </c>
      <c r="AI5" s="53">
        <f aca="true" t="shared" si="21" ref="AI5:AI53">IF(BV5&lt;=BY5,1,0)</f>
        <v>0</v>
      </c>
      <c r="AJ5" s="110">
        <f aca="true" t="shared" si="22" ref="AJ5:AJ53">IF(AF5=3,1000000,0)</f>
        <v>0</v>
      </c>
      <c r="AK5" s="109">
        <f aca="true" t="shared" si="23" ref="AK5:AK53">SUM(AL5:AM5)</f>
        <v>1</v>
      </c>
      <c r="AL5" s="53">
        <f aca="true" t="shared" si="24" ref="AL5:AL53">IF(BW5&lt;=BX5,1,0)</f>
        <v>1</v>
      </c>
      <c r="AM5" s="53">
        <f aca="true" t="shared" si="25" ref="AM5:AM53">IF(BW5&lt;=BY5,1,0)</f>
        <v>0</v>
      </c>
      <c r="AN5" s="111">
        <f aca="true" t="shared" si="26" ref="AN5:AN53">IF(AK5=2,100000,0)</f>
        <v>0</v>
      </c>
      <c r="AO5" s="108">
        <f aca="true" t="shared" si="27" ref="AO5:AO53">SUM(AP5:AP5)</f>
        <v>0</v>
      </c>
      <c r="AP5" s="53">
        <f aca="true" t="shared" si="28" ref="AP5:AP53">IF(BX5&lt;=BY5,1,0)</f>
        <v>0</v>
      </c>
      <c r="AQ5" s="110">
        <f aca="true" t="shared" si="29" ref="AQ5:AQ53">IF(AO5=1,10000,0)</f>
        <v>0</v>
      </c>
      <c r="AR5" s="112">
        <f aca="true" t="shared" si="30" ref="AR5:AR53">SUM(AJ5+AN5+AQ5)</f>
        <v>0</v>
      </c>
      <c r="AS5" s="46" t="s">
        <v>31</v>
      </c>
      <c r="AT5" s="59">
        <f>SUM('SA 2017 SRP-Open'!O15-'SA 2017 SRP-Open'!B15)</f>
        <v>0</v>
      </c>
      <c r="AU5" s="47" t="s">
        <v>23</v>
      </c>
      <c r="AV5" s="48" t="s">
        <v>32</v>
      </c>
      <c r="AW5" s="49" t="s">
        <v>33</v>
      </c>
      <c r="AX5" s="60" t="s">
        <v>34</v>
      </c>
      <c r="AZ5" s="57">
        <f aca="true" t="shared" si="31" ref="AZ5:AZ53">IF(D5=1,30,IF(D5=2,29,IF(D5=3,28,IF(D5=4,27,IF(D5=5,26,IF(D5=6,25,IF(D5=7,24,IF(D5=8,23,0))))))))</f>
        <v>30</v>
      </c>
      <c r="BA5" s="57">
        <f aca="true" t="shared" si="32" ref="BA5:BA53">IF(E5=1,30,IF(E5=2,29,IF(E5=3,28,IF(E5=4,27,IF(E5=5,26,IF(E5=6,25,IF(E5=7,24,IF(E5=8,23,0))))))))</f>
        <v>30</v>
      </c>
      <c r="BB5" s="57">
        <f aca="true" t="shared" si="33" ref="BB5:BB53">IF(F5=1,30,IF(F5=2,29,IF(F5=3,28,IF(F5=4,27,IF(F5=5,26,IF(F5=6,25,IF(F5=7,24,IF(F5=8,23,0))))))))</f>
        <v>30</v>
      </c>
      <c r="BC5" s="57">
        <f aca="true" t="shared" si="34" ref="BC5:BC53">IF(G5=1,30,IF(G5=2,29,IF(G5=3,28,IF(G5=4,27,IF(G5=5,26,IF(G5=6,25,IF(G5=7,24,IF(G5=8,23,0))))))))</f>
        <v>0</v>
      </c>
      <c r="BE5" s="57">
        <f aca="true" t="shared" si="35" ref="BE5:BE53">IF(D5=9,22,IF(D5=10,21,IF(D5=11,20,IF(D5=12,19,IF(D5=13,18,IF(D5=14,17,IF(D5=15,16,IF(D5=16,15,0))))))))</f>
        <v>0</v>
      </c>
      <c r="BF5" s="57">
        <f aca="true" t="shared" si="36" ref="BF5:BF53">IF(E5=9,22,IF(E5=10,21,IF(E5=11,20,IF(E5=12,19,IF(E5=13,18,IF(E5=14,17,IF(E5=15,16,IF(E5=16,15,0))))))))</f>
        <v>0</v>
      </c>
      <c r="BG5" s="57">
        <f aca="true" t="shared" si="37" ref="BG5:BG53">IF(F5=9,22,IF(F5=10,21,IF(F5=11,20,IF(F5=12,19,IF(F5=13,18,IF(F5=14,17,IF(F5=15,16,IF(F5=16,15,0))))))))</f>
        <v>0</v>
      </c>
      <c r="BH5" s="57">
        <f aca="true" t="shared" si="38" ref="BH5:BH53">IF(G5=9,22,IF(G5=10,21,IF(G5=11,20,IF(G5=12,19,IF(G5=13,18,IF(G5=14,17,IF(G5=15,16,IF(G5=16,15,0))))))))</f>
        <v>0</v>
      </c>
      <c r="BJ5" s="57">
        <f aca="true" t="shared" si="39" ref="BJ5:BJ53">IF(D5=17,14,IF(D5=18,13,IF(D5=19,12,IF(D5=20,11,IF(D5=21,10,IF(D5=22,9,IF(D5=23,8,IF(D5=24,7,0))))))))</f>
        <v>0</v>
      </c>
      <c r="BK5" s="57">
        <f aca="true" t="shared" si="40" ref="BK5:BK53">IF(E5=17,14,IF(E5=18,13,IF(E5=19,12,IF(E5=20,11,IF(E5=21,10,IF(E5=22,9,IF(E5=23,8,IF(E5=24,7,0))))))))</f>
        <v>0</v>
      </c>
      <c r="BL5" s="57">
        <f aca="true" t="shared" si="41" ref="BL5:BL53">IF(F5=17,14,IF(F5=18,13,IF(F5=19,12,IF(F5=20,11,IF(F5=21,10,IF(F5=22,9,IF(F5=23,8,IF(F5=24,7,0))))))))</f>
        <v>0</v>
      </c>
      <c r="BM5" s="57">
        <f aca="true" t="shared" si="42" ref="BM5:BM53">IF(G5=17,14,IF(G5=18,13,IF(G5=19,12,IF(G5=20,11,IF(G5=21,10,IF(G5=22,9,IF(G5=23,8,IF(G5=24,7,0))))))))</f>
        <v>0</v>
      </c>
      <c r="BO5" s="57">
        <f aca="true" t="shared" si="43" ref="BO5:BO53">IF(D5=25,6,IF(D5=26,5,IF(D5=27,4,IF(D5=27,3,IF(D5=28,2,IF(D5=29,2,IF(D5=30,1,0)))))))</f>
        <v>0</v>
      </c>
      <c r="BP5" s="57">
        <f aca="true" t="shared" si="44" ref="BP5:BP53">IF(E5=25,6,IF(E5=26,5,IF(E5=27,4,IF(E5=27,3,IF(E5=28,2,IF(E5=29,2,IF(E5=30,1,0)))))))</f>
        <v>0</v>
      </c>
      <c r="BQ5" s="57">
        <f aca="true" t="shared" si="45" ref="BQ5:BQ53">IF(F5=25,6,IF(F5=26,5,IF(F5=27,4,IF(F5=27,3,IF(F5=28,2,IF(F5=29,2,IF(F5=30,1,0)))))))</f>
        <v>0</v>
      </c>
      <c r="BR5" s="57">
        <f aca="true" t="shared" si="46" ref="BR5:BR53">IF(G5=25,6,IF(G5=26,5,IF(G5=27,4,IF(G5=27,3,IF(G5=28,2,IF(G5=29,2,IF(G5=30,1,0)))))))</f>
        <v>0</v>
      </c>
      <c r="BV5" s="57">
        <f t="shared" si="8"/>
        <v>30</v>
      </c>
      <c r="BW5" s="57">
        <f t="shared" si="9"/>
        <v>30</v>
      </c>
      <c r="BX5" s="57">
        <f t="shared" si="10"/>
        <v>30</v>
      </c>
      <c r="BY5" s="57">
        <f t="shared" si="11"/>
        <v>0</v>
      </c>
    </row>
    <row r="6" spans="1:77" ht="18">
      <c r="A6" s="62"/>
      <c r="B6" s="76">
        <v>3</v>
      </c>
      <c r="C6" s="64" t="s">
        <v>42</v>
      </c>
      <c r="D6" s="44">
        <v>5</v>
      </c>
      <c r="E6" s="44">
        <v>3</v>
      </c>
      <c r="F6" s="44">
        <v>7</v>
      </c>
      <c r="G6" s="180">
        <v>2</v>
      </c>
      <c r="H6" s="73">
        <f t="shared" si="0"/>
        <v>107</v>
      </c>
      <c r="I6" s="73">
        <f t="shared" si="1"/>
        <v>26.75</v>
      </c>
      <c r="J6" s="75">
        <f t="shared" si="2"/>
        <v>24</v>
      </c>
      <c r="K6" s="61"/>
      <c r="L6" s="57"/>
      <c r="R6" s="87">
        <f t="shared" si="12"/>
        <v>26</v>
      </c>
      <c r="S6" s="87">
        <f t="shared" si="13"/>
        <v>28</v>
      </c>
      <c r="T6" s="87">
        <f t="shared" si="14"/>
        <v>24</v>
      </c>
      <c r="U6" s="87">
        <f t="shared" si="15"/>
        <v>29</v>
      </c>
      <c r="V6" s="88">
        <f t="shared" si="16"/>
        <v>107</v>
      </c>
      <c r="W6" s="89">
        <f t="shared" si="17"/>
        <v>26.75</v>
      </c>
      <c r="X6" s="90">
        <f t="shared" si="3"/>
        <v>24</v>
      </c>
      <c r="Y6" s="96"/>
      <c r="Z6" s="87">
        <f t="shared" si="4"/>
        <v>26</v>
      </c>
      <c r="AA6" s="87">
        <f t="shared" si="5"/>
        <v>28</v>
      </c>
      <c r="AB6" s="87">
        <f t="shared" si="6"/>
        <v>24</v>
      </c>
      <c r="AC6" s="87">
        <f t="shared" si="7"/>
        <v>29</v>
      </c>
      <c r="AF6" s="108">
        <f t="shared" si="18"/>
        <v>2</v>
      </c>
      <c r="AG6" s="53">
        <f t="shared" si="19"/>
        <v>1</v>
      </c>
      <c r="AH6" s="53">
        <f t="shared" si="20"/>
        <v>0</v>
      </c>
      <c r="AI6" s="53">
        <f t="shared" si="21"/>
        <v>1</v>
      </c>
      <c r="AJ6" s="110">
        <f t="shared" si="22"/>
        <v>0</v>
      </c>
      <c r="AK6" s="109">
        <f t="shared" si="23"/>
        <v>1</v>
      </c>
      <c r="AL6" s="53">
        <f t="shared" si="24"/>
        <v>0</v>
      </c>
      <c r="AM6" s="53">
        <f t="shared" si="25"/>
        <v>1</v>
      </c>
      <c r="AN6" s="111">
        <f t="shared" si="26"/>
        <v>0</v>
      </c>
      <c r="AO6" s="108">
        <f t="shared" si="27"/>
        <v>1</v>
      </c>
      <c r="AP6" s="53">
        <f t="shared" si="28"/>
        <v>1</v>
      </c>
      <c r="AQ6" s="110">
        <f t="shared" si="29"/>
        <v>10000</v>
      </c>
      <c r="AR6" s="112">
        <f t="shared" si="30"/>
        <v>10000</v>
      </c>
      <c r="AS6" s="46" t="s">
        <v>31</v>
      </c>
      <c r="AT6" s="59">
        <f>SUM('SA 2017 SRP-Open'!O16-'SA 2017 SRP-Open'!B16)</f>
        <v>3</v>
      </c>
      <c r="AU6" s="47" t="s">
        <v>23</v>
      </c>
      <c r="AV6" s="48" t="s">
        <v>32</v>
      </c>
      <c r="AW6" s="49" t="s">
        <v>33</v>
      </c>
      <c r="AX6" s="60" t="s">
        <v>34</v>
      </c>
      <c r="AZ6" s="57">
        <f t="shared" si="31"/>
        <v>26</v>
      </c>
      <c r="BA6" s="57">
        <f t="shared" si="32"/>
        <v>28</v>
      </c>
      <c r="BB6" s="57">
        <f t="shared" si="33"/>
        <v>24</v>
      </c>
      <c r="BC6" s="57">
        <f t="shared" si="34"/>
        <v>29</v>
      </c>
      <c r="BE6" s="57">
        <f t="shared" si="35"/>
        <v>0</v>
      </c>
      <c r="BF6" s="57">
        <f t="shared" si="36"/>
        <v>0</v>
      </c>
      <c r="BG6" s="57">
        <f t="shared" si="37"/>
        <v>0</v>
      </c>
      <c r="BH6" s="57">
        <f t="shared" si="38"/>
        <v>0</v>
      </c>
      <c r="BJ6" s="57">
        <f t="shared" si="39"/>
        <v>0</v>
      </c>
      <c r="BK6" s="57">
        <f t="shared" si="40"/>
        <v>0</v>
      </c>
      <c r="BL6" s="57">
        <f t="shared" si="41"/>
        <v>0</v>
      </c>
      <c r="BM6" s="57">
        <f t="shared" si="42"/>
        <v>0</v>
      </c>
      <c r="BO6" s="57">
        <f t="shared" si="43"/>
        <v>0</v>
      </c>
      <c r="BP6" s="57">
        <f t="shared" si="44"/>
        <v>0</v>
      </c>
      <c r="BQ6" s="57">
        <f t="shared" si="45"/>
        <v>0</v>
      </c>
      <c r="BR6" s="57">
        <f t="shared" si="46"/>
        <v>0</v>
      </c>
      <c r="BV6" s="57">
        <f t="shared" si="8"/>
        <v>26</v>
      </c>
      <c r="BW6" s="57">
        <f t="shared" si="9"/>
        <v>28</v>
      </c>
      <c r="BX6" s="57">
        <f t="shared" si="10"/>
        <v>24</v>
      </c>
      <c r="BY6" s="57">
        <f t="shared" si="11"/>
        <v>29</v>
      </c>
    </row>
    <row r="7" spans="1:77" ht="18">
      <c r="A7" s="62"/>
      <c r="B7" s="76">
        <v>4</v>
      </c>
      <c r="C7" s="4" t="s">
        <v>45</v>
      </c>
      <c r="D7" s="45">
        <v>11</v>
      </c>
      <c r="E7" s="45" t="s">
        <v>119</v>
      </c>
      <c r="F7" s="45">
        <v>11</v>
      </c>
      <c r="G7" s="180">
        <v>9</v>
      </c>
      <c r="H7" s="73">
        <f t="shared" si="0"/>
        <v>62</v>
      </c>
      <c r="I7" s="73">
        <f t="shared" si="1"/>
        <v>20.666666666666668</v>
      </c>
      <c r="J7" s="75">
        <f t="shared" si="2"/>
        <v>0</v>
      </c>
      <c r="K7" s="61"/>
      <c r="L7" s="57"/>
      <c r="R7" s="87">
        <f t="shared" si="12"/>
        <v>20</v>
      </c>
      <c r="S7" s="87">
        <f t="shared" si="13"/>
        <v>0</v>
      </c>
      <c r="T7" s="87">
        <f t="shared" si="14"/>
        <v>20</v>
      </c>
      <c r="U7" s="87">
        <f t="shared" si="15"/>
        <v>22</v>
      </c>
      <c r="V7" s="88">
        <f t="shared" si="16"/>
        <v>62</v>
      </c>
      <c r="W7" s="89">
        <f t="shared" si="17"/>
        <v>20.666666666666668</v>
      </c>
      <c r="X7" s="90">
        <f t="shared" si="3"/>
        <v>0</v>
      </c>
      <c r="Y7" s="96"/>
      <c r="Z7" s="87">
        <f t="shared" si="4"/>
        <v>20</v>
      </c>
      <c r="AA7" s="87" t="str">
        <f t="shared" si="5"/>
        <v> </v>
      </c>
      <c r="AB7" s="87">
        <f t="shared" si="6"/>
        <v>20</v>
      </c>
      <c r="AC7" s="87">
        <f t="shared" si="7"/>
        <v>22</v>
      </c>
      <c r="AF7" s="108">
        <f t="shared" si="18"/>
        <v>2</v>
      </c>
      <c r="AG7" s="53">
        <f t="shared" si="19"/>
        <v>0</v>
      </c>
      <c r="AH7" s="53">
        <f t="shared" si="20"/>
        <v>1</v>
      </c>
      <c r="AI7" s="53">
        <f t="shared" si="21"/>
        <v>1</v>
      </c>
      <c r="AJ7" s="110">
        <f t="shared" si="22"/>
        <v>0</v>
      </c>
      <c r="AK7" s="109">
        <f t="shared" si="23"/>
        <v>2</v>
      </c>
      <c r="AL7" s="53">
        <f t="shared" si="24"/>
        <v>1</v>
      </c>
      <c r="AM7" s="53">
        <f t="shared" si="25"/>
        <v>1</v>
      </c>
      <c r="AN7" s="111">
        <f t="shared" si="26"/>
        <v>100000</v>
      </c>
      <c r="AO7" s="108">
        <f t="shared" si="27"/>
        <v>1</v>
      </c>
      <c r="AP7" s="53">
        <f t="shared" si="28"/>
        <v>1</v>
      </c>
      <c r="AQ7" s="110">
        <f t="shared" si="29"/>
        <v>10000</v>
      </c>
      <c r="AR7" s="112">
        <f t="shared" si="30"/>
        <v>110000</v>
      </c>
      <c r="AS7" s="46" t="s">
        <v>31</v>
      </c>
      <c r="AT7" s="59">
        <f>SUM('SA 2017 SRP-Open'!O17-'SA 2017 SRP-Open'!B17)</f>
        <v>-1</v>
      </c>
      <c r="AU7" s="47" t="s">
        <v>23</v>
      </c>
      <c r="AV7" s="48" t="s">
        <v>32</v>
      </c>
      <c r="AW7" s="49" t="s">
        <v>33</v>
      </c>
      <c r="AX7" s="60" t="s">
        <v>34</v>
      </c>
      <c r="AZ7" s="57">
        <f t="shared" si="31"/>
        <v>0</v>
      </c>
      <c r="BA7" s="57">
        <f t="shared" si="32"/>
        <v>0</v>
      </c>
      <c r="BB7" s="57">
        <f t="shared" si="33"/>
        <v>0</v>
      </c>
      <c r="BC7" s="57">
        <f t="shared" si="34"/>
        <v>0</v>
      </c>
      <c r="BE7" s="57">
        <f t="shared" si="35"/>
        <v>20</v>
      </c>
      <c r="BF7" s="57">
        <f t="shared" si="36"/>
        <v>0</v>
      </c>
      <c r="BG7" s="57">
        <f t="shared" si="37"/>
        <v>20</v>
      </c>
      <c r="BH7" s="57">
        <f t="shared" si="38"/>
        <v>22</v>
      </c>
      <c r="BJ7" s="57">
        <f t="shared" si="39"/>
        <v>0</v>
      </c>
      <c r="BK7" s="57">
        <f t="shared" si="40"/>
        <v>0</v>
      </c>
      <c r="BL7" s="57">
        <f t="shared" si="41"/>
        <v>0</v>
      </c>
      <c r="BM7" s="57">
        <f t="shared" si="42"/>
        <v>0</v>
      </c>
      <c r="BO7" s="57">
        <f t="shared" si="43"/>
        <v>0</v>
      </c>
      <c r="BP7" s="57">
        <f t="shared" si="44"/>
        <v>0</v>
      </c>
      <c r="BQ7" s="57">
        <f t="shared" si="45"/>
        <v>0</v>
      </c>
      <c r="BR7" s="57">
        <f t="shared" si="46"/>
        <v>0</v>
      </c>
      <c r="BV7" s="57">
        <f t="shared" si="8"/>
        <v>20</v>
      </c>
      <c r="BW7" s="57">
        <f t="shared" si="9"/>
        <v>0</v>
      </c>
      <c r="BX7" s="57">
        <f t="shared" si="10"/>
        <v>20</v>
      </c>
      <c r="BY7" s="57">
        <f t="shared" si="11"/>
        <v>22</v>
      </c>
    </row>
    <row r="8" spans="1:77" ht="18">
      <c r="A8" s="62"/>
      <c r="B8" s="76">
        <v>5</v>
      </c>
      <c r="C8" s="64" t="s">
        <v>39</v>
      </c>
      <c r="D8" s="44">
        <v>2</v>
      </c>
      <c r="E8" s="44"/>
      <c r="F8" s="44"/>
      <c r="G8" s="44"/>
      <c r="H8" s="73">
        <f t="shared" si="0"/>
        <v>29</v>
      </c>
      <c r="I8" s="73">
        <f t="shared" si="1"/>
        <v>29</v>
      </c>
      <c r="J8" s="75">
        <f t="shared" si="2"/>
        <v>0</v>
      </c>
      <c r="K8" s="61"/>
      <c r="L8" s="57"/>
      <c r="R8" s="87">
        <f t="shared" si="12"/>
        <v>29</v>
      </c>
      <c r="S8" s="87">
        <f t="shared" si="13"/>
        <v>0</v>
      </c>
      <c r="T8" s="87">
        <f t="shared" si="14"/>
        <v>0</v>
      </c>
      <c r="U8" s="87">
        <f t="shared" si="15"/>
        <v>0</v>
      </c>
      <c r="V8" s="88">
        <f t="shared" si="16"/>
        <v>29</v>
      </c>
      <c r="W8" s="89">
        <f t="shared" si="17"/>
        <v>29</v>
      </c>
      <c r="X8" s="90">
        <f t="shared" si="3"/>
        <v>0</v>
      </c>
      <c r="Y8" s="96"/>
      <c r="Z8" s="87">
        <f t="shared" si="4"/>
        <v>29</v>
      </c>
      <c r="AA8" s="87" t="str">
        <f t="shared" si="5"/>
        <v> </v>
      </c>
      <c r="AB8" s="87" t="str">
        <f t="shared" si="6"/>
        <v> </v>
      </c>
      <c r="AC8" s="87" t="str">
        <f t="shared" si="7"/>
        <v> </v>
      </c>
      <c r="AF8" s="108">
        <f t="shared" si="18"/>
        <v>0</v>
      </c>
      <c r="AG8" s="53">
        <f t="shared" si="19"/>
        <v>0</v>
      </c>
      <c r="AH8" s="53">
        <f t="shared" si="20"/>
        <v>0</v>
      </c>
      <c r="AI8" s="53">
        <f t="shared" si="21"/>
        <v>0</v>
      </c>
      <c r="AJ8" s="110">
        <f t="shared" si="22"/>
        <v>0</v>
      </c>
      <c r="AK8" s="109">
        <f t="shared" si="23"/>
        <v>2</v>
      </c>
      <c r="AL8" s="53">
        <f t="shared" si="24"/>
        <v>1</v>
      </c>
      <c r="AM8" s="53">
        <f t="shared" si="25"/>
        <v>1</v>
      </c>
      <c r="AN8" s="111">
        <f t="shared" si="26"/>
        <v>100000</v>
      </c>
      <c r="AO8" s="108">
        <f t="shared" si="27"/>
        <v>1</v>
      </c>
      <c r="AP8" s="53">
        <f t="shared" si="28"/>
        <v>1</v>
      </c>
      <c r="AQ8" s="110">
        <f t="shared" si="29"/>
        <v>10000</v>
      </c>
      <c r="AR8" s="112">
        <f t="shared" si="30"/>
        <v>110000</v>
      </c>
      <c r="AS8" s="46" t="s">
        <v>31</v>
      </c>
      <c r="AT8" s="59">
        <f>SUM('SA 2017 SRP-Open'!O18-'SA 2017 SRP-Open'!B18)</f>
        <v>2</v>
      </c>
      <c r="AU8" s="47" t="s">
        <v>23</v>
      </c>
      <c r="AV8" s="48" t="s">
        <v>32</v>
      </c>
      <c r="AW8" s="49" t="s">
        <v>33</v>
      </c>
      <c r="AX8" s="60" t="s">
        <v>34</v>
      </c>
      <c r="AZ8" s="57">
        <f t="shared" si="31"/>
        <v>29</v>
      </c>
      <c r="BA8" s="57">
        <f t="shared" si="32"/>
        <v>0</v>
      </c>
      <c r="BB8" s="57">
        <f t="shared" si="33"/>
        <v>0</v>
      </c>
      <c r="BC8" s="57">
        <f t="shared" si="34"/>
        <v>0</v>
      </c>
      <c r="BE8" s="57">
        <f t="shared" si="35"/>
        <v>0</v>
      </c>
      <c r="BF8" s="57">
        <f t="shared" si="36"/>
        <v>0</v>
      </c>
      <c r="BG8" s="57">
        <f t="shared" si="37"/>
        <v>0</v>
      </c>
      <c r="BH8" s="57">
        <f t="shared" si="38"/>
        <v>0</v>
      </c>
      <c r="BJ8" s="57">
        <f t="shared" si="39"/>
        <v>0</v>
      </c>
      <c r="BK8" s="57">
        <f t="shared" si="40"/>
        <v>0</v>
      </c>
      <c r="BL8" s="57">
        <f t="shared" si="41"/>
        <v>0</v>
      </c>
      <c r="BM8" s="57">
        <f t="shared" si="42"/>
        <v>0</v>
      </c>
      <c r="BO8" s="57">
        <f t="shared" si="43"/>
        <v>0</v>
      </c>
      <c r="BP8" s="57">
        <f t="shared" si="44"/>
        <v>0</v>
      </c>
      <c r="BQ8" s="57">
        <f t="shared" si="45"/>
        <v>0</v>
      </c>
      <c r="BR8" s="57">
        <f t="shared" si="46"/>
        <v>0</v>
      </c>
      <c r="BV8" s="57">
        <f t="shared" si="8"/>
        <v>29</v>
      </c>
      <c r="BW8" s="57">
        <f t="shared" si="9"/>
        <v>0</v>
      </c>
      <c r="BX8" s="57">
        <f t="shared" si="10"/>
        <v>0</v>
      </c>
      <c r="BY8" s="57">
        <f t="shared" si="11"/>
        <v>0</v>
      </c>
    </row>
    <row r="9" spans="1:77" ht="18">
      <c r="A9" s="62"/>
      <c r="B9" s="76">
        <v>6</v>
      </c>
      <c r="C9" s="4" t="s">
        <v>38</v>
      </c>
      <c r="D9" s="45">
        <v>4</v>
      </c>
      <c r="E9" s="45">
        <v>2</v>
      </c>
      <c r="F9" s="45"/>
      <c r="G9" s="180">
        <v>3</v>
      </c>
      <c r="H9" s="73">
        <f t="shared" si="0"/>
        <v>84</v>
      </c>
      <c r="I9" s="73">
        <f t="shared" si="1"/>
        <v>28</v>
      </c>
      <c r="J9" s="75">
        <f t="shared" si="2"/>
        <v>0</v>
      </c>
      <c r="K9" s="61"/>
      <c r="L9" s="57"/>
      <c r="R9" s="87">
        <f t="shared" si="12"/>
        <v>27</v>
      </c>
      <c r="S9" s="87">
        <f t="shared" si="13"/>
        <v>29</v>
      </c>
      <c r="T9" s="87">
        <f t="shared" si="14"/>
        <v>0</v>
      </c>
      <c r="U9" s="87">
        <f t="shared" si="15"/>
        <v>28</v>
      </c>
      <c r="V9" s="88">
        <f t="shared" si="16"/>
        <v>84</v>
      </c>
      <c r="W9" s="89">
        <f t="shared" si="17"/>
        <v>28</v>
      </c>
      <c r="X9" s="90">
        <f t="shared" si="3"/>
        <v>0</v>
      </c>
      <c r="Y9" s="96"/>
      <c r="Z9" s="87">
        <f t="shared" si="4"/>
        <v>27</v>
      </c>
      <c r="AA9" s="87">
        <f t="shared" si="5"/>
        <v>29</v>
      </c>
      <c r="AB9" s="87" t="str">
        <f t="shared" si="6"/>
        <v> </v>
      </c>
      <c r="AC9" s="87">
        <f t="shared" si="7"/>
        <v>28</v>
      </c>
      <c r="AF9" s="108">
        <f t="shared" si="18"/>
        <v>2</v>
      </c>
      <c r="AG9" s="53">
        <f t="shared" si="19"/>
        <v>1</v>
      </c>
      <c r="AH9" s="53">
        <f t="shared" si="20"/>
        <v>0</v>
      </c>
      <c r="AI9" s="53">
        <f t="shared" si="21"/>
        <v>1</v>
      </c>
      <c r="AJ9" s="110">
        <f t="shared" si="22"/>
        <v>0</v>
      </c>
      <c r="AK9" s="109">
        <f t="shared" si="23"/>
        <v>0</v>
      </c>
      <c r="AL9" s="53">
        <f t="shared" si="24"/>
        <v>0</v>
      </c>
      <c r="AM9" s="53">
        <f t="shared" si="25"/>
        <v>0</v>
      </c>
      <c r="AN9" s="111">
        <f t="shared" si="26"/>
        <v>0</v>
      </c>
      <c r="AO9" s="108">
        <f t="shared" si="27"/>
        <v>1</v>
      </c>
      <c r="AP9" s="53">
        <f t="shared" si="28"/>
        <v>1</v>
      </c>
      <c r="AQ9" s="110">
        <f t="shared" si="29"/>
        <v>10000</v>
      </c>
      <c r="AR9" s="112">
        <f t="shared" si="30"/>
        <v>10000</v>
      </c>
      <c r="AS9" s="46" t="s">
        <v>31</v>
      </c>
      <c r="AT9" s="59">
        <f>SUM('SA 2017 SRP-Open'!O19-'SA 2017 SRP-Open'!B19)</f>
        <v>-2</v>
      </c>
      <c r="AU9" s="47" t="s">
        <v>23</v>
      </c>
      <c r="AV9" s="48" t="s">
        <v>32</v>
      </c>
      <c r="AW9" s="49" t="s">
        <v>33</v>
      </c>
      <c r="AX9" s="60" t="s">
        <v>34</v>
      </c>
      <c r="AZ9" s="57">
        <f t="shared" si="31"/>
        <v>27</v>
      </c>
      <c r="BA9" s="57">
        <f t="shared" si="32"/>
        <v>29</v>
      </c>
      <c r="BB9" s="57">
        <f t="shared" si="33"/>
        <v>0</v>
      </c>
      <c r="BC9" s="57">
        <f t="shared" si="34"/>
        <v>28</v>
      </c>
      <c r="BE9" s="57">
        <f t="shared" si="35"/>
        <v>0</v>
      </c>
      <c r="BF9" s="57">
        <f t="shared" si="36"/>
        <v>0</v>
      </c>
      <c r="BG9" s="57">
        <f t="shared" si="37"/>
        <v>0</v>
      </c>
      <c r="BH9" s="57">
        <f t="shared" si="38"/>
        <v>0</v>
      </c>
      <c r="BJ9" s="57">
        <f t="shared" si="39"/>
        <v>0</v>
      </c>
      <c r="BK9" s="57">
        <f t="shared" si="40"/>
        <v>0</v>
      </c>
      <c r="BL9" s="57">
        <f t="shared" si="41"/>
        <v>0</v>
      </c>
      <c r="BM9" s="57">
        <f t="shared" si="42"/>
        <v>0</v>
      </c>
      <c r="BO9" s="57">
        <f t="shared" si="43"/>
        <v>0</v>
      </c>
      <c r="BP9" s="57">
        <f t="shared" si="44"/>
        <v>0</v>
      </c>
      <c r="BQ9" s="57">
        <f t="shared" si="45"/>
        <v>0</v>
      </c>
      <c r="BR9" s="57">
        <f t="shared" si="46"/>
        <v>0</v>
      </c>
      <c r="BV9" s="57">
        <f t="shared" si="8"/>
        <v>27</v>
      </c>
      <c r="BW9" s="57">
        <f t="shared" si="9"/>
        <v>29</v>
      </c>
      <c r="BX9" s="57">
        <f t="shared" si="10"/>
        <v>0</v>
      </c>
      <c r="BY9" s="57">
        <f t="shared" si="11"/>
        <v>28</v>
      </c>
    </row>
    <row r="10" spans="1:77" ht="18">
      <c r="A10" s="62"/>
      <c r="B10" s="76">
        <v>7</v>
      </c>
      <c r="C10" s="64" t="s">
        <v>40</v>
      </c>
      <c r="D10" s="44">
        <v>6</v>
      </c>
      <c r="E10" s="44"/>
      <c r="F10" s="44">
        <v>3</v>
      </c>
      <c r="G10" s="180">
        <v>6</v>
      </c>
      <c r="H10" s="73">
        <f t="shared" si="0"/>
        <v>78</v>
      </c>
      <c r="I10" s="73">
        <f t="shared" si="1"/>
        <v>26</v>
      </c>
      <c r="J10" s="75">
        <f t="shared" si="2"/>
        <v>0</v>
      </c>
      <c r="K10" s="61"/>
      <c r="L10" s="57"/>
      <c r="R10" s="87">
        <f t="shared" si="12"/>
        <v>25</v>
      </c>
      <c r="S10" s="87">
        <f t="shared" si="13"/>
        <v>0</v>
      </c>
      <c r="T10" s="87">
        <f t="shared" si="14"/>
        <v>28</v>
      </c>
      <c r="U10" s="87">
        <f t="shared" si="15"/>
        <v>25</v>
      </c>
      <c r="V10" s="88">
        <f t="shared" si="16"/>
        <v>78</v>
      </c>
      <c r="W10" s="89">
        <f t="shared" si="17"/>
        <v>26</v>
      </c>
      <c r="X10" s="90">
        <f t="shared" si="3"/>
        <v>0</v>
      </c>
      <c r="Y10" s="96"/>
      <c r="Z10" s="87">
        <f t="shared" si="4"/>
        <v>25</v>
      </c>
      <c r="AA10" s="87" t="str">
        <f t="shared" si="5"/>
        <v> </v>
      </c>
      <c r="AB10" s="87">
        <f t="shared" si="6"/>
        <v>28</v>
      </c>
      <c r="AC10" s="87">
        <f t="shared" si="7"/>
        <v>25</v>
      </c>
      <c r="AF10" s="108">
        <f t="shared" si="18"/>
        <v>2</v>
      </c>
      <c r="AG10" s="53">
        <f t="shared" si="19"/>
        <v>0</v>
      </c>
      <c r="AH10" s="53">
        <f t="shared" si="20"/>
        <v>1</v>
      </c>
      <c r="AI10" s="53">
        <f t="shared" si="21"/>
        <v>1</v>
      </c>
      <c r="AJ10" s="110">
        <f t="shared" si="22"/>
        <v>0</v>
      </c>
      <c r="AK10" s="109">
        <f t="shared" si="23"/>
        <v>2</v>
      </c>
      <c r="AL10" s="53">
        <f t="shared" si="24"/>
        <v>1</v>
      </c>
      <c r="AM10" s="53">
        <f t="shared" si="25"/>
        <v>1</v>
      </c>
      <c r="AN10" s="111">
        <f t="shared" si="26"/>
        <v>100000</v>
      </c>
      <c r="AO10" s="108">
        <f t="shared" si="27"/>
        <v>0</v>
      </c>
      <c r="AP10" s="53">
        <f t="shared" si="28"/>
        <v>0</v>
      </c>
      <c r="AQ10" s="110">
        <f t="shared" si="29"/>
        <v>0</v>
      </c>
      <c r="AR10" s="112">
        <f t="shared" si="30"/>
        <v>100000</v>
      </c>
      <c r="AS10" s="46" t="s">
        <v>31</v>
      </c>
      <c r="AT10" s="59">
        <f>SUM('SA 2017 SRP-Open'!O20-'SA 2017 SRP-Open'!B20)</f>
        <v>-2</v>
      </c>
      <c r="AU10" s="47" t="s">
        <v>23</v>
      </c>
      <c r="AV10" s="48" t="s">
        <v>32</v>
      </c>
      <c r="AW10" s="49" t="s">
        <v>33</v>
      </c>
      <c r="AX10" s="60" t="s">
        <v>34</v>
      </c>
      <c r="AZ10" s="57">
        <f t="shared" si="31"/>
        <v>25</v>
      </c>
      <c r="BA10" s="57">
        <f t="shared" si="32"/>
        <v>0</v>
      </c>
      <c r="BB10" s="57">
        <f t="shared" si="33"/>
        <v>28</v>
      </c>
      <c r="BC10" s="57">
        <f t="shared" si="34"/>
        <v>25</v>
      </c>
      <c r="BE10" s="57">
        <f t="shared" si="35"/>
        <v>0</v>
      </c>
      <c r="BF10" s="57">
        <f t="shared" si="36"/>
        <v>0</v>
      </c>
      <c r="BG10" s="57">
        <f t="shared" si="37"/>
        <v>0</v>
      </c>
      <c r="BH10" s="57">
        <f t="shared" si="38"/>
        <v>0</v>
      </c>
      <c r="BJ10" s="57">
        <f t="shared" si="39"/>
        <v>0</v>
      </c>
      <c r="BK10" s="57">
        <f t="shared" si="40"/>
        <v>0</v>
      </c>
      <c r="BL10" s="57">
        <f t="shared" si="41"/>
        <v>0</v>
      </c>
      <c r="BM10" s="57">
        <f t="shared" si="42"/>
        <v>0</v>
      </c>
      <c r="BO10" s="57">
        <f t="shared" si="43"/>
        <v>0</v>
      </c>
      <c r="BP10" s="57">
        <f t="shared" si="44"/>
        <v>0</v>
      </c>
      <c r="BQ10" s="57">
        <f t="shared" si="45"/>
        <v>0</v>
      </c>
      <c r="BR10" s="57">
        <f t="shared" si="46"/>
        <v>0</v>
      </c>
      <c r="BV10" s="57">
        <f t="shared" si="8"/>
        <v>25</v>
      </c>
      <c r="BW10" s="57">
        <f t="shared" si="9"/>
        <v>0</v>
      </c>
      <c r="BX10" s="57">
        <f t="shared" si="10"/>
        <v>28</v>
      </c>
      <c r="BY10" s="57">
        <f t="shared" si="11"/>
        <v>25</v>
      </c>
    </row>
    <row r="11" spans="1:77" ht="18">
      <c r="A11" s="62"/>
      <c r="B11" s="76">
        <v>8</v>
      </c>
      <c r="C11" s="4" t="s">
        <v>41</v>
      </c>
      <c r="D11" s="45">
        <v>8</v>
      </c>
      <c r="E11" s="45">
        <v>4</v>
      </c>
      <c r="F11" s="45">
        <v>6</v>
      </c>
      <c r="G11" s="180">
        <v>5</v>
      </c>
      <c r="H11" s="73">
        <f t="shared" si="0"/>
        <v>101</v>
      </c>
      <c r="I11" s="73">
        <f t="shared" si="1"/>
        <v>25.25</v>
      </c>
      <c r="J11" s="75">
        <f t="shared" si="2"/>
        <v>23</v>
      </c>
      <c r="K11" s="61"/>
      <c r="L11" s="57"/>
      <c r="R11" s="87">
        <f t="shared" si="12"/>
        <v>23</v>
      </c>
      <c r="S11" s="87">
        <f t="shared" si="13"/>
        <v>27</v>
      </c>
      <c r="T11" s="87">
        <f t="shared" si="14"/>
        <v>25</v>
      </c>
      <c r="U11" s="87">
        <f t="shared" si="15"/>
        <v>26</v>
      </c>
      <c r="V11" s="88">
        <f t="shared" si="16"/>
        <v>101</v>
      </c>
      <c r="W11" s="89">
        <f t="shared" si="17"/>
        <v>25.25</v>
      </c>
      <c r="X11" s="90">
        <f t="shared" si="3"/>
        <v>23</v>
      </c>
      <c r="Y11" s="96"/>
      <c r="Z11" s="87">
        <f t="shared" si="4"/>
        <v>23</v>
      </c>
      <c r="AA11" s="87">
        <f t="shared" si="5"/>
        <v>27</v>
      </c>
      <c r="AB11" s="87">
        <f t="shared" si="6"/>
        <v>25</v>
      </c>
      <c r="AC11" s="87">
        <f t="shared" si="7"/>
        <v>26</v>
      </c>
      <c r="AF11" s="108">
        <f t="shared" si="18"/>
        <v>3</v>
      </c>
      <c r="AG11" s="53">
        <f t="shared" si="19"/>
        <v>1</v>
      </c>
      <c r="AH11" s="53">
        <f t="shared" si="20"/>
        <v>1</v>
      </c>
      <c r="AI11" s="53">
        <f t="shared" si="21"/>
        <v>1</v>
      </c>
      <c r="AJ11" s="110">
        <f t="shared" si="22"/>
        <v>1000000</v>
      </c>
      <c r="AK11" s="109">
        <f t="shared" si="23"/>
        <v>0</v>
      </c>
      <c r="AL11" s="53">
        <f t="shared" si="24"/>
        <v>0</v>
      </c>
      <c r="AM11" s="53">
        <f t="shared" si="25"/>
        <v>0</v>
      </c>
      <c r="AN11" s="111">
        <f t="shared" si="26"/>
        <v>0</v>
      </c>
      <c r="AO11" s="108">
        <f t="shared" si="27"/>
        <v>1</v>
      </c>
      <c r="AP11" s="53">
        <f t="shared" si="28"/>
        <v>1</v>
      </c>
      <c r="AQ11" s="110">
        <f t="shared" si="29"/>
        <v>10000</v>
      </c>
      <c r="AR11" s="112">
        <f t="shared" si="30"/>
        <v>1010000</v>
      </c>
      <c r="AS11" s="46" t="s">
        <v>31</v>
      </c>
      <c r="AT11" s="59">
        <f>SUM('SA 2017 SRP-Open'!O21-'SA 2017 SRP-Open'!B21)</f>
        <v>0</v>
      </c>
      <c r="AU11" s="47" t="s">
        <v>23</v>
      </c>
      <c r="AV11" s="48" t="s">
        <v>32</v>
      </c>
      <c r="AW11" s="49" t="s">
        <v>33</v>
      </c>
      <c r="AX11" s="60" t="s">
        <v>34</v>
      </c>
      <c r="AZ11" s="57">
        <f t="shared" si="31"/>
        <v>23</v>
      </c>
      <c r="BA11" s="57">
        <f t="shared" si="32"/>
        <v>27</v>
      </c>
      <c r="BB11" s="57">
        <f t="shared" si="33"/>
        <v>25</v>
      </c>
      <c r="BC11" s="57">
        <f t="shared" si="34"/>
        <v>26</v>
      </c>
      <c r="BE11" s="57">
        <f t="shared" si="35"/>
        <v>0</v>
      </c>
      <c r="BF11" s="57">
        <f t="shared" si="36"/>
        <v>0</v>
      </c>
      <c r="BG11" s="57">
        <f t="shared" si="37"/>
        <v>0</v>
      </c>
      <c r="BH11" s="57">
        <f t="shared" si="38"/>
        <v>0</v>
      </c>
      <c r="BJ11" s="57">
        <f t="shared" si="39"/>
        <v>0</v>
      </c>
      <c r="BK11" s="57">
        <f t="shared" si="40"/>
        <v>0</v>
      </c>
      <c r="BL11" s="57">
        <f t="shared" si="41"/>
        <v>0</v>
      </c>
      <c r="BM11" s="57">
        <f t="shared" si="42"/>
        <v>0</v>
      </c>
      <c r="BO11" s="57">
        <f t="shared" si="43"/>
        <v>0</v>
      </c>
      <c r="BP11" s="57">
        <f t="shared" si="44"/>
        <v>0</v>
      </c>
      <c r="BQ11" s="57">
        <f t="shared" si="45"/>
        <v>0</v>
      </c>
      <c r="BR11" s="57">
        <f t="shared" si="46"/>
        <v>0</v>
      </c>
      <c r="BV11" s="57">
        <f t="shared" si="8"/>
        <v>23</v>
      </c>
      <c r="BW11" s="57">
        <f t="shared" si="9"/>
        <v>27</v>
      </c>
      <c r="BX11" s="57">
        <f t="shared" si="10"/>
        <v>25</v>
      </c>
      <c r="BY11" s="57">
        <f t="shared" si="11"/>
        <v>26</v>
      </c>
    </row>
    <row r="12" spans="1:77" ht="18">
      <c r="A12" s="62"/>
      <c r="B12" s="76">
        <v>9</v>
      </c>
      <c r="C12" s="64" t="s">
        <v>70</v>
      </c>
      <c r="D12" s="44">
        <v>10</v>
      </c>
      <c r="E12" s="44">
        <v>5</v>
      </c>
      <c r="F12" s="44">
        <v>4</v>
      </c>
      <c r="G12" s="44"/>
      <c r="H12" s="73">
        <f t="shared" si="0"/>
        <v>74</v>
      </c>
      <c r="I12" s="73">
        <f t="shared" si="1"/>
        <v>24.666666666666668</v>
      </c>
      <c r="J12" s="75">
        <f t="shared" si="2"/>
        <v>0</v>
      </c>
      <c r="K12" s="61"/>
      <c r="L12" s="57"/>
      <c r="R12" s="87">
        <f t="shared" si="12"/>
        <v>21</v>
      </c>
      <c r="S12" s="87">
        <f t="shared" si="13"/>
        <v>26</v>
      </c>
      <c r="T12" s="87">
        <f t="shared" si="14"/>
        <v>27</v>
      </c>
      <c r="U12" s="87">
        <f t="shared" si="15"/>
        <v>0</v>
      </c>
      <c r="V12" s="88">
        <f t="shared" si="16"/>
        <v>74</v>
      </c>
      <c r="W12" s="89">
        <f t="shared" si="17"/>
        <v>24.666666666666668</v>
      </c>
      <c r="X12" s="90">
        <f t="shared" si="3"/>
        <v>0</v>
      </c>
      <c r="Y12" s="96"/>
      <c r="Z12" s="87">
        <f t="shared" si="4"/>
        <v>21</v>
      </c>
      <c r="AA12" s="87">
        <f t="shared" si="5"/>
        <v>26</v>
      </c>
      <c r="AB12" s="87">
        <f t="shared" si="6"/>
        <v>27</v>
      </c>
      <c r="AC12" s="87" t="str">
        <f t="shared" si="7"/>
        <v> </v>
      </c>
      <c r="AF12" s="108">
        <f t="shared" si="18"/>
        <v>2</v>
      </c>
      <c r="AG12" s="53">
        <f t="shared" si="19"/>
        <v>1</v>
      </c>
      <c r="AH12" s="53">
        <f t="shared" si="20"/>
        <v>1</v>
      </c>
      <c r="AI12" s="53">
        <f t="shared" si="21"/>
        <v>0</v>
      </c>
      <c r="AJ12" s="110">
        <f t="shared" si="22"/>
        <v>0</v>
      </c>
      <c r="AK12" s="109">
        <f t="shared" si="23"/>
        <v>1</v>
      </c>
      <c r="AL12" s="53">
        <f t="shared" si="24"/>
        <v>1</v>
      </c>
      <c r="AM12" s="53">
        <f t="shared" si="25"/>
        <v>0</v>
      </c>
      <c r="AN12" s="111">
        <f t="shared" si="26"/>
        <v>0</v>
      </c>
      <c r="AO12" s="108">
        <f t="shared" si="27"/>
        <v>0</v>
      </c>
      <c r="AP12" s="53">
        <f t="shared" si="28"/>
        <v>0</v>
      </c>
      <c r="AQ12" s="110">
        <f t="shared" si="29"/>
        <v>0</v>
      </c>
      <c r="AR12" s="112">
        <f t="shared" si="30"/>
        <v>0</v>
      </c>
      <c r="AS12" s="46" t="s">
        <v>31</v>
      </c>
      <c r="AT12" s="59">
        <f>SUM('SA 2017 SRP-Open'!O22-'SA 2017 SRP-Open'!B22)</f>
        <v>1</v>
      </c>
      <c r="AU12" s="47" t="s">
        <v>23</v>
      </c>
      <c r="AV12" s="48" t="s">
        <v>32</v>
      </c>
      <c r="AW12" s="49" t="s">
        <v>33</v>
      </c>
      <c r="AX12" s="60" t="s">
        <v>34</v>
      </c>
      <c r="AZ12" s="57">
        <f t="shared" si="31"/>
        <v>0</v>
      </c>
      <c r="BA12" s="57">
        <f t="shared" si="32"/>
        <v>26</v>
      </c>
      <c r="BB12" s="57">
        <f t="shared" si="33"/>
        <v>27</v>
      </c>
      <c r="BC12" s="57">
        <f t="shared" si="34"/>
        <v>0</v>
      </c>
      <c r="BE12" s="57">
        <f t="shared" si="35"/>
        <v>21</v>
      </c>
      <c r="BF12" s="57">
        <f t="shared" si="36"/>
        <v>0</v>
      </c>
      <c r="BG12" s="57">
        <f t="shared" si="37"/>
        <v>0</v>
      </c>
      <c r="BH12" s="57">
        <f t="shared" si="38"/>
        <v>0</v>
      </c>
      <c r="BJ12" s="57">
        <f t="shared" si="39"/>
        <v>0</v>
      </c>
      <c r="BK12" s="57">
        <f t="shared" si="40"/>
        <v>0</v>
      </c>
      <c r="BL12" s="57">
        <f t="shared" si="41"/>
        <v>0</v>
      </c>
      <c r="BM12" s="57">
        <f t="shared" si="42"/>
        <v>0</v>
      </c>
      <c r="BO12" s="57">
        <f t="shared" si="43"/>
        <v>0</v>
      </c>
      <c r="BP12" s="57">
        <f t="shared" si="44"/>
        <v>0</v>
      </c>
      <c r="BQ12" s="57">
        <f t="shared" si="45"/>
        <v>0</v>
      </c>
      <c r="BR12" s="57">
        <f t="shared" si="46"/>
        <v>0</v>
      </c>
      <c r="BV12" s="57">
        <f t="shared" si="8"/>
        <v>21</v>
      </c>
      <c r="BW12" s="57">
        <f t="shared" si="9"/>
        <v>26</v>
      </c>
      <c r="BX12" s="57">
        <f t="shared" si="10"/>
        <v>27</v>
      </c>
      <c r="BY12" s="57">
        <f t="shared" si="11"/>
        <v>0</v>
      </c>
    </row>
    <row r="13" spans="1:77" ht="18">
      <c r="A13" s="62"/>
      <c r="B13" s="76">
        <v>10</v>
      </c>
      <c r="C13" s="4" t="s">
        <v>37</v>
      </c>
      <c r="D13" s="45">
        <v>7</v>
      </c>
      <c r="E13" s="45" t="s">
        <v>119</v>
      </c>
      <c r="F13" s="45"/>
      <c r="G13" s="180">
        <v>4</v>
      </c>
      <c r="H13" s="73">
        <f t="shared" si="0"/>
        <v>51</v>
      </c>
      <c r="I13" s="73">
        <f t="shared" si="1"/>
        <v>25.5</v>
      </c>
      <c r="J13" s="75">
        <f t="shared" si="2"/>
        <v>0</v>
      </c>
      <c r="K13" s="61"/>
      <c r="L13" s="57"/>
      <c r="R13" s="87">
        <f t="shared" si="12"/>
        <v>24</v>
      </c>
      <c r="S13" s="87">
        <f t="shared" si="13"/>
        <v>0</v>
      </c>
      <c r="T13" s="87">
        <f t="shared" si="14"/>
        <v>0</v>
      </c>
      <c r="U13" s="87">
        <f t="shared" si="15"/>
        <v>27</v>
      </c>
      <c r="V13" s="88">
        <f t="shared" si="16"/>
        <v>51</v>
      </c>
      <c r="W13" s="89">
        <f t="shared" si="17"/>
        <v>25.5</v>
      </c>
      <c r="X13" s="90">
        <f t="shared" si="3"/>
        <v>0</v>
      </c>
      <c r="Y13" s="96"/>
      <c r="Z13" s="87">
        <f t="shared" si="4"/>
        <v>24</v>
      </c>
      <c r="AA13" s="87" t="str">
        <f t="shared" si="5"/>
        <v> </v>
      </c>
      <c r="AB13" s="87" t="str">
        <f t="shared" si="6"/>
        <v> </v>
      </c>
      <c r="AC13" s="87">
        <f t="shared" si="7"/>
        <v>27</v>
      </c>
      <c r="AF13" s="108">
        <f t="shared" si="18"/>
        <v>1</v>
      </c>
      <c r="AG13" s="53">
        <f t="shared" si="19"/>
        <v>0</v>
      </c>
      <c r="AH13" s="53">
        <f t="shared" si="20"/>
        <v>0</v>
      </c>
      <c r="AI13" s="53">
        <f t="shared" si="21"/>
        <v>1</v>
      </c>
      <c r="AJ13" s="110">
        <f t="shared" si="22"/>
        <v>0</v>
      </c>
      <c r="AK13" s="109">
        <f t="shared" si="23"/>
        <v>2</v>
      </c>
      <c r="AL13" s="53">
        <f t="shared" si="24"/>
        <v>1</v>
      </c>
      <c r="AM13" s="53">
        <f t="shared" si="25"/>
        <v>1</v>
      </c>
      <c r="AN13" s="111">
        <f t="shared" si="26"/>
        <v>100000</v>
      </c>
      <c r="AO13" s="108">
        <f t="shared" si="27"/>
        <v>1</v>
      </c>
      <c r="AP13" s="53">
        <f t="shared" si="28"/>
        <v>1</v>
      </c>
      <c r="AQ13" s="110">
        <f t="shared" si="29"/>
        <v>10000</v>
      </c>
      <c r="AR13" s="112">
        <f t="shared" si="30"/>
        <v>110000</v>
      </c>
      <c r="AS13" s="46" t="s">
        <v>31</v>
      </c>
      <c r="AT13" s="59">
        <f>SUM('SA 2017 SRP-Open'!O23-'SA 2017 SRP-Open'!B23)</f>
        <v>2</v>
      </c>
      <c r="AU13" s="47" t="s">
        <v>23</v>
      </c>
      <c r="AV13" s="48" t="s">
        <v>32</v>
      </c>
      <c r="AW13" s="49" t="s">
        <v>33</v>
      </c>
      <c r="AX13" s="60" t="s">
        <v>34</v>
      </c>
      <c r="AZ13" s="57">
        <f t="shared" si="31"/>
        <v>24</v>
      </c>
      <c r="BA13" s="57">
        <f t="shared" si="32"/>
        <v>0</v>
      </c>
      <c r="BB13" s="57">
        <f t="shared" si="33"/>
        <v>0</v>
      </c>
      <c r="BC13" s="57">
        <f t="shared" si="34"/>
        <v>27</v>
      </c>
      <c r="BE13" s="57">
        <f t="shared" si="35"/>
        <v>0</v>
      </c>
      <c r="BF13" s="57">
        <f t="shared" si="36"/>
        <v>0</v>
      </c>
      <c r="BG13" s="57">
        <f t="shared" si="37"/>
        <v>0</v>
      </c>
      <c r="BH13" s="57">
        <f t="shared" si="38"/>
        <v>0</v>
      </c>
      <c r="BJ13" s="57">
        <f t="shared" si="39"/>
        <v>0</v>
      </c>
      <c r="BK13" s="57">
        <f t="shared" si="40"/>
        <v>0</v>
      </c>
      <c r="BL13" s="57">
        <f t="shared" si="41"/>
        <v>0</v>
      </c>
      <c r="BM13" s="57">
        <f t="shared" si="42"/>
        <v>0</v>
      </c>
      <c r="BO13" s="57">
        <f t="shared" si="43"/>
        <v>0</v>
      </c>
      <c r="BP13" s="57">
        <f t="shared" si="44"/>
        <v>0</v>
      </c>
      <c r="BQ13" s="57">
        <f t="shared" si="45"/>
        <v>0</v>
      </c>
      <c r="BR13" s="57">
        <f t="shared" si="46"/>
        <v>0</v>
      </c>
      <c r="BV13" s="57">
        <f t="shared" si="8"/>
        <v>24</v>
      </c>
      <c r="BW13" s="57">
        <f t="shared" si="9"/>
        <v>0</v>
      </c>
      <c r="BX13" s="57">
        <f t="shared" si="10"/>
        <v>0</v>
      </c>
      <c r="BY13" s="57">
        <f t="shared" si="11"/>
        <v>27</v>
      </c>
    </row>
    <row r="14" spans="1:77" ht="18">
      <c r="A14" s="62"/>
      <c r="B14" s="76">
        <v>11</v>
      </c>
      <c r="C14" s="64" t="s">
        <v>35</v>
      </c>
      <c r="D14" s="44">
        <v>9</v>
      </c>
      <c r="E14" s="44">
        <v>8</v>
      </c>
      <c r="F14" s="44"/>
      <c r="G14" s="180">
        <v>7</v>
      </c>
      <c r="H14" s="73">
        <f t="shared" si="0"/>
        <v>69</v>
      </c>
      <c r="I14" s="73">
        <f t="shared" si="1"/>
        <v>23</v>
      </c>
      <c r="J14" s="75">
        <f t="shared" si="2"/>
        <v>0</v>
      </c>
      <c r="K14" s="61"/>
      <c r="L14" s="57"/>
      <c r="R14" s="87">
        <f t="shared" si="12"/>
        <v>22</v>
      </c>
      <c r="S14" s="87">
        <f t="shared" si="13"/>
        <v>23</v>
      </c>
      <c r="T14" s="87">
        <f t="shared" si="14"/>
        <v>0</v>
      </c>
      <c r="U14" s="87">
        <f t="shared" si="15"/>
        <v>24</v>
      </c>
      <c r="V14" s="88">
        <f t="shared" si="16"/>
        <v>69</v>
      </c>
      <c r="W14" s="89">
        <f t="shared" si="17"/>
        <v>23</v>
      </c>
      <c r="X14" s="90">
        <f t="shared" si="3"/>
        <v>0</v>
      </c>
      <c r="Y14" s="96"/>
      <c r="Z14" s="87">
        <f t="shared" si="4"/>
        <v>22</v>
      </c>
      <c r="AA14" s="87">
        <f t="shared" si="5"/>
        <v>23</v>
      </c>
      <c r="AB14" s="87" t="str">
        <f t="shared" si="6"/>
        <v> </v>
      </c>
      <c r="AC14" s="87">
        <f t="shared" si="7"/>
        <v>24</v>
      </c>
      <c r="AF14" s="108">
        <f t="shared" si="18"/>
        <v>2</v>
      </c>
      <c r="AG14" s="53">
        <f t="shared" si="19"/>
        <v>1</v>
      </c>
      <c r="AH14" s="53">
        <f t="shared" si="20"/>
        <v>0</v>
      </c>
      <c r="AI14" s="53">
        <f t="shared" si="21"/>
        <v>1</v>
      </c>
      <c r="AJ14" s="110">
        <f t="shared" si="22"/>
        <v>0</v>
      </c>
      <c r="AK14" s="109">
        <f t="shared" si="23"/>
        <v>1</v>
      </c>
      <c r="AL14" s="53">
        <f t="shared" si="24"/>
        <v>0</v>
      </c>
      <c r="AM14" s="53">
        <f t="shared" si="25"/>
        <v>1</v>
      </c>
      <c r="AN14" s="111">
        <f t="shared" si="26"/>
        <v>0</v>
      </c>
      <c r="AO14" s="108">
        <f t="shared" si="27"/>
        <v>1</v>
      </c>
      <c r="AP14" s="53">
        <f t="shared" si="28"/>
        <v>1</v>
      </c>
      <c r="AQ14" s="110">
        <f t="shared" si="29"/>
        <v>10000</v>
      </c>
      <c r="AR14" s="112">
        <f t="shared" si="30"/>
        <v>10000</v>
      </c>
      <c r="AS14" s="46" t="s">
        <v>31</v>
      </c>
      <c r="AT14" s="59">
        <f>SUM('SA 2017 SRP-Open'!O24-'SA 2017 SRP-Open'!B24)</f>
        <v>5</v>
      </c>
      <c r="AU14" s="47" t="s">
        <v>23</v>
      </c>
      <c r="AV14" s="48" t="s">
        <v>32</v>
      </c>
      <c r="AW14" s="49" t="s">
        <v>33</v>
      </c>
      <c r="AX14" s="60" t="s">
        <v>34</v>
      </c>
      <c r="AZ14" s="57">
        <f t="shared" si="31"/>
        <v>0</v>
      </c>
      <c r="BA14" s="57">
        <f t="shared" si="32"/>
        <v>23</v>
      </c>
      <c r="BB14" s="57">
        <f t="shared" si="33"/>
        <v>0</v>
      </c>
      <c r="BC14" s="57">
        <f t="shared" si="34"/>
        <v>24</v>
      </c>
      <c r="BE14" s="57">
        <f t="shared" si="35"/>
        <v>22</v>
      </c>
      <c r="BF14" s="57">
        <f t="shared" si="36"/>
        <v>0</v>
      </c>
      <c r="BG14" s="57">
        <f t="shared" si="37"/>
        <v>0</v>
      </c>
      <c r="BH14" s="57">
        <f t="shared" si="38"/>
        <v>0</v>
      </c>
      <c r="BJ14" s="57">
        <f t="shared" si="39"/>
        <v>0</v>
      </c>
      <c r="BK14" s="57">
        <f t="shared" si="40"/>
        <v>0</v>
      </c>
      <c r="BL14" s="57">
        <f t="shared" si="41"/>
        <v>0</v>
      </c>
      <c r="BM14" s="57">
        <f t="shared" si="42"/>
        <v>0</v>
      </c>
      <c r="BO14" s="57">
        <f t="shared" si="43"/>
        <v>0</v>
      </c>
      <c r="BP14" s="57">
        <f t="shared" si="44"/>
        <v>0</v>
      </c>
      <c r="BQ14" s="57">
        <f t="shared" si="45"/>
        <v>0</v>
      </c>
      <c r="BR14" s="57">
        <f t="shared" si="46"/>
        <v>0</v>
      </c>
      <c r="BV14" s="57">
        <f t="shared" si="8"/>
        <v>22</v>
      </c>
      <c r="BW14" s="57">
        <f t="shared" si="9"/>
        <v>23</v>
      </c>
      <c r="BX14" s="57">
        <f t="shared" si="10"/>
        <v>0</v>
      </c>
      <c r="BY14" s="57">
        <f t="shared" si="11"/>
        <v>24</v>
      </c>
    </row>
    <row r="15" spans="1:77" ht="18">
      <c r="A15" s="62"/>
      <c r="B15" s="76">
        <v>12</v>
      </c>
      <c r="C15" s="4" t="s">
        <v>44</v>
      </c>
      <c r="D15" s="45">
        <v>12</v>
      </c>
      <c r="E15" s="45">
        <v>11</v>
      </c>
      <c r="F15" s="45"/>
      <c r="G15" s="45"/>
      <c r="H15" s="73">
        <f t="shared" si="0"/>
        <v>39</v>
      </c>
      <c r="I15" s="73">
        <f t="shared" si="1"/>
        <v>19.5</v>
      </c>
      <c r="J15" s="75">
        <f t="shared" si="2"/>
        <v>0</v>
      </c>
      <c r="K15" s="61"/>
      <c r="L15" s="57"/>
      <c r="R15" s="87">
        <f t="shared" si="12"/>
        <v>19</v>
      </c>
      <c r="S15" s="87">
        <f t="shared" si="13"/>
        <v>20</v>
      </c>
      <c r="T15" s="87">
        <f t="shared" si="14"/>
        <v>0</v>
      </c>
      <c r="U15" s="87">
        <f t="shared" si="15"/>
        <v>0</v>
      </c>
      <c r="V15" s="88">
        <f t="shared" si="16"/>
        <v>39</v>
      </c>
      <c r="W15" s="89">
        <f t="shared" si="17"/>
        <v>19.5</v>
      </c>
      <c r="X15" s="90">
        <f t="shared" si="3"/>
        <v>0</v>
      </c>
      <c r="Y15" s="96"/>
      <c r="Z15" s="87">
        <f t="shared" si="4"/>
        <v>19</v>
      </c>
      <c r="AA15" s="87">
        <f t="shared" si="5"/>
        <v>20</v>
      </c>
      <c r="AB15" s="87" t="str">
        <f t="shared" si="6"/>
        <v> </v>
      </c>
      <c r="AC15" s="87" t="str">
        <f t="shared" si="7"/>
        <v> </v>
      </c>
      <c r="AF15" s="108">
        <f t="shared" si="18"/>
        <v>1</v>
      </c>
      <c r="AG15" s="53">
        <f t="shared" si="19"/>
        <v>1</v>
      </c>
      <c r="AH15" s="53">
        <f t="shared" si="20"/>
        <v>0</v>
      </c>
      <c r="AI15" s="53">
        <f t="shared" si="21"/>
        <v>0</v>
      </c>
      <c r="AJ15" s="110">
        <f t="shared" si="22"/>
        <v>0</v>
      </c>
      <c r="AK15" s="109">
        <f t="shared" si="23"/>
        <v>0</v>
      </c>
      <c r="AL15" s="53">
        <f t="shared" si="24"/>
        <v>0</v>
      </c>
      <c r="AM15" s="53">
        <f t="shared" si="25"/>
        <v>0</v>
      </c>
      <c r="AN15" s="111">
        <f t="shared" si="26"/>
        <v>0</v>
      </c>
      <c r="AO15" s="108">
        <f t="shared" si="27"/>
        <v>1</v>
      </c>
      <c r="AP15" s="53">
        <f t="shared" si="28"/>
        <v>1</v>
      </c>
      <c r="AQ15" s="110">
        <f t="shared" si="29"/>
        <v>10000</v>
      </c>
      <c r="AR15" s="112">
        <f t="shared" si="30"/>
        <v>10000</v>
      </c>
      <c r="AS15" s="46" t="s">
        <v>31</v>
      </c>
      <c r="AT15" s="59">
        <f>SUM('SA 2017 SRP-Open'!O25-'SA 2017 SRP-Open'!B25)</f>
        <v>-3</v>
      </c>
      <c r="AU15" s="47" t="s">
        <v>23</v>
      </c>
      <c r="AV15" s="48" t="s">
        <v>32</v>
      </c>
      <c r="AW15" s="49" t="s">
        <v>33</v>
      </c>
      <c r="AX15" s="60" t="s">
        <v>34</v>
      </c>
      <c r="AZ15" s="57">
        <f t="shared" si="31"/>
        <v>0</v>
      </c>
      <c r="BA15" s="57">
        <f t="shared" si="32"/>
        <v>0</v>
      </c>
      <c r="BB15" s="57">
        <f t="shared" si="33"/>
        <v>0</v>
      </c>
      <c r="BC15" s="57">
        <f t="shared" si="34"/>
        <v>0</v>
      </c>
      <c r="BE15" s="57">
        <f t="shared" si="35"/>
        <v>19</v>
      </c>
      <c r="BF15" s="57">
        <f t="shared" si="36"/>
        <v>20</v>
      </c>
      <c r="BG15" s="57">
        <f t="shared" si="37"/>
        <v>0</v>
      </c>
      <c r="BH15" s="57">
        <f t="shared" si="38"/>
        <v>0</v>
      </c>
      <c r="BJ15" s="57">
        <f t="shared" si="39"/>
        <v>0</v>
      </c>
      <c r="BK15" s="57">
        <f t="shared" si="40"/>
        <v>0</v>
      </c>
      <c r="BL15" s="57">
        <f t="shared" si="41"/>
        <v>0</v>
      </c>
      <c r="BM15" s="57">
        <f t="shared" si="42"/>
        <v>0</v>
      </c>
      <c r="BO15" s="57">
        <f t="shared" si="43"/>
        <v>0</v>
      </c>
      <c r="BP15" s="57">
        <f t="shared" si="44"/>
        <v>0</v>
      </c>
      <c r="BQ15" s="57">
        <f t="shared" si="45"/>
        <v>0</v>
      </c>
      <c r="BR15" s="57">
        <f t="shared" si="46"/>
        <v>0</v>
      </c>
      <c r="BV15" s="57">
        <f t="shared" si="8"/>
        <v>19</v>
      </c>
      <c r="BW15" s="57">
        <f t="shared" si="9"/>
        <v>20</v>
      </c>
      <c r="BX15" s="57">
        <f t="shared" si="10"/>
        <v>0</v>
      </c>
      <c r="BY15" s="57">
        <f t="shared" si="11"/>
        <v>0</v>
      </c>
    </row>
    <row r="16" spans="1:77" ht="18">
      <c r="A16" s="62"/>
      <c r="B16" s="76">
        <v>13</v>
      </c>
      <c r="C16" s="64" t="s">
        <v>47</v>
      </c>
      <c r="D16" s="44"/>
      <c r="E16" s="44">
        <v>6</v>
      </c>
      <c r="F16" s="44">
        <v>10</v>
      </c>
      <c r="G16" s="180">
        <v>8</v>
      </c>
      <c r="H16" s="73">
        <f t="shared" si="0"/>
        <v>69</v>
      </c>
      <c r="I16" s="73">
        <f t="shared" si="1"/>
        <v>23</v>
      </c>
      <c r="J16" s="75">
        <f t="shared" si="2"/>
        <v>0</v>
      </c>
      <c r="K16" s="61"/>
      <c r="L16" s="57"/>
      <c r="R16" s="87">
        <f t="shared" si="12"/>
        <v>0</v>
      </c>
      <c r="S16" s="87">
        <f t="shared" si="13"/>
        <v>25</v>
      </c>
      <c r="T16" s="87">
        <f t="shared" si="14"/>
        <v>21</v>
      </c>
      <c r="U16" s="87">
        <f t="shared" si="15"/>
        <v>23</v>
      </c>
      <c r="V16" s="88">
        <f t="shared" si="16"/>
        <v>69</v>
      </c>
      <c r="W16" s="89">
        <f t="shared" si="17"/>
        <v>23</v>
      </c>
      <c r="X16" s="90">
        <f t="shared" si="3"/>
        <v>0</v>
      </c>
      <c r="Y16" s="96"/>
      <c r="Z16" s="87" t="str">
        <f t="shared" si="4"/>
        <v> </v>
      </c>
      <c r="AA16" s="87">
        <f t="shared" si="5"/>
        <v>25</v>
      </c>
      <c r="AB16" s="87">
        <f t="shared" si="6"/>
        <v>21</v>
      </c>
      <c r="AC16" s="87">
        <f t="shared" si="7"/>
        <v>23</v>
      </c>
      <c r="AF16" s="108">
        <f t="shared" si="18"/>
        <v>3</v>
      </c>
      <c r="AG16" s="53">
        <f t="shared" si="19"/>
        <v>1</v>
      </c>
      <c r="AH16" s="53">
        <f t="shared" si="20"/>
        <v>1</v>
      </c>
      <c r="AI16" s="53">
        <f t="shared" si="21"/>
        <v>1</v>
      </c>
      <c r="AJ16" s="110">
        <f t="shared" si="22"/>
        <v>1000000</v>
      </c>
      <c r="AK16" s="109">
        <f t="shared" si="23"/>
        <v>0</v>
      </c>
      <c r="AL16" s="53">
        <f t="shared" si="24"/>
        <v>0</v>
      </c>
      <c r="AM16" s="53">
        <f t="shared" si="25"/>
        <v>0</v>
      </c>
      <c r="AN16" s="111">
        <f t="shared" si="26"/>
        <v>0</v>
      </c>
      <c r="AO16" s="108">
        <f t="shared" si="27"/>
        <v>1</v>
      </c>
      <c r="AP16" s="53">
        <f t="shared" si="28"/>
        <v>1</v>
      </c>
      <c r="AQ16" s="110">
        <f t="shared" si="29"/>
        <v>10000</v>
      </c>
      <c r="AR16" s="112">
        <f t="shared" si="30"/>
        <v>1010000</v>
      </c>
      <c r="AS16" s="46" t="s">
        <v>31</v>
      </c>
      <c r="AT16" s="59">
        <f>SUM('SA 2017 SRP-Open'!O26-'SA 2017 SRP-Open'!B26)</f>
        <v>-2</v>
      </c>
      <c r="AU16" s="47" t="s">
        <v>23</v>
      </c>
      <c r="AV16" s="48" t="s">
        <v>32</v>
      </c>
      <c r="AW16" s="49" t="s">
        <v>33</v>
      </c>
      <c r="AX16" s="60" t="s">
        <v>34</v>
      </c>
      <c r="AZ16" s="57">
        <f t="shared" si="31"/>
        <v>0</v>
      </c>
      <c r="BA16" s="57">
        <f t="shared" si="32"/>
        <v>25</v>
      </c>
      <c r="BB16" s="57">
        <f t="shared" si="33"/>
        <v>0</v>
      </c>
      <c r="BC16" s="57">
        <f t="shared" si="34"/>
        <v>23</v>
      </c>
      <c r="BE16" s="57">
        <f t="shared" si="35"/>
        <v>0</v>
      </c>
      <c r="BF16" s="57">
        <f t="shared" si="36"/>
        <v>0</v>
      </c>
      <c r="BG16" s="57">
        <f t="shared" si="37"/>
        <v>21</v>
      </c>
      <c r="BH16" s="57">
        <f t="shared" si="38"/>
        <v>0</v>
      </c>
      <c r="BJ16" s="57">
        <f t="shared" si="39"/>
        <v>0</v>
      </c>
      <c r="BK16" s="57">
        <f t="shared" si="40"/>
        <v>0</v>
      </c>
      <c r="BL16" s="57">
        <f t="shared" si="41"/>
        <v>0</v>
      </c>
      <c r="BM16" s="57">
        <f t="shared" si="42"/>
        <v>0</v>
      </c>
      <c r="BO16" s="57">
        <f t="shared" si="43"/>
        <v>0</v>
      </c>
      <c r="BP16" s="57">
        <f t="shared" si="44"/>
        <v>0</v>
      </c>
      <c r="BQ16" s="57">
        <f t="shared" si="45"/>
        <v>0</v>
      </c>
      <c r="BR16" s="57">
        <f t="shared" si="46"/>
        <v>0</v>
      </c>
      <c r="BV16" s="57">
        <f t="shared" si="8"/>
        <v>0</v>
      </c>
      <c r="BW16" s="57">
        <f t="shared" si="9"/>
        <v>25</v>
      </c>
      <c r="BX16" s="57">
        <f t="shared" si="10"/>
        <v>21</v>
      </c>
      <c r="BY16" s="57">
        <f t="shared" si="11"/>
        <v>23</v>
      </c>
    </row>
    <row r="17" spans="1:77" ht="18">
      <c r="A17" s="62"/>
      <c r="B17" s="76">
        <v>14</v>
      </c>
      <c r="C17" s="4" t="s">
        <v>112</v>
      </c>
      <c r="D17" s="45"/>
      <c r="E17" s="45">
        <v>10</v>
      </c>
      <c r="F17" s="45">
        <v>8</v>
      </c>
      <c r="G17" s="45"/>
      <c r="H17" s="73">
        <f t="shared" si="0"/>
        <v>44</v>
      </c>
      <c r="I17" s="73">
        <f t="shared" si="1"/>
        <v>22</v>
      </c>
      <c r="J17" s="75">
        <f t="shared" si="2"/>
        <v>0</v>
      </c>
      <c r="K17" s="61"/>
      <c r="L17" s="57"/>
      <c r="R17" s="87">
        <f t="shared" si="12"/>
        <v>0</v>
      </c>
      <c r="S17" s="87">
        <f t="shared" si="13"/>
        <v>21</v>
      </c>
      <c r="T17" s="87">
        <f t="shared" si="14"/>
        <v>23</v>
      </c>
      <c r="U17" s="87">
        <f t="shared" si="15"/>
        <v>0</v>
      </c>
      <c r="V17" s="88">
        <f t="shared" si="16"/>
        <v>44</v>
      </c>
      <c r="W17" s="89">
        <f t="shared" si="17"/>
        <v>22</v>
      </c>
      <c r="X17" s="90">
        <f t="shared" si="3"/>
        <v>0</v>
      </c>
      <c r="Y17" s="96"/>
      <c r="Z17" s="87" t="str">
        <f t="shared" si="4"/>
        <v> </v>
      </c>
      <c r="AA17" s="87">
        <f t="shared" si="5"/>
        <v>21</v>
      </c>
      <c r="AB17" s="87">
        <f t="shared" si="6"/>
        <v>23</v>
      </c>
      <c r="AC17" s="87" t="str">
        <f t="shared" si="7"/>
        <v> </v>
      </c>
      <c r="AF17" s="108">
        <f t="shared" si="18"/>
        <v>3</v>
      </c>
      <c r="AG17" s="53">
        <f t="shared" si="19"/>
        <v>1</v>
      </c>
      <c r="AH17" s="53">
        <f t="shared" si="20"/>
        <v>1</v>
      </c>
      <c r="AI17" s="53">
        <f t="shared" si="21"/>
        <v>1</v>
      </c>
      <c r="AJ17" s="110">
        <f t="shared" si="22"/>
        <v>1000000</v>
      </c>
      <c r="AK17" s="109">
        <f t="shared" si="23"/>
        <v>1</v>
      </c>
      <c r="AL17" s="53">
        <f t="shared" si="24"/>
        <v>1</v>
      </c>
      <c r="AM17" s="53">
        <f t="shared" si="25"/>
        <v>0</v>
      </c>
      <c r="AN17" s="111">
        <f t="shared" si="26"/>
        <v>0</v>
      </c>
      <c r="AO17" s="108">
        <f t="shared" si="27"/>
        <v>0</v>
      </c>
      <c r="AP17" s="53">
        <f t="shared" si="28"/>
        <v>0</v>
      </c>
      <c r="AQ17" s="110">
        <f t="shared" si="29"/>
        <v>0</v>
      </c>
      <c r="AR17" s="112">
        <f t="shared" si="30"/>
        <v>1000000</v>
      </c>
      <c r="AS17" s="46" t="s">
        <v>31</v>
      </c>
      <c r="AT17" s="59">
        <f>SUM('SA 2017 SRP-Open'!O27-'SA 2017 SRP-Open'!B27)</f>
        <v>-1</v>
      </c>
      <c r="AU17" s="47" t="s">
        <v>23</v>
      </c>
      <c r="AV17" s="48" t="s">
        <v>32</v>
      </c>
      <c r="AW17" s="49" t="s">
        <v>33</v>
      </c>
      <c r="AX17" s="60" t="s">
        <v>34</v>
      </c>
      <c r="AZ17" s="57">
        <f t="shared" si="31"/>
        <v>0</v>
      </c>
      <c r="BA17" s="57">
        <f t="shared" si="32"/>
        <v>0</v>
      </c>
      <c r="BB17" s="57">
        <f t="shared" si="33"/>
        <v>23</v>
      </c>
      <c r="BC17" s="57">
        <f t="shared" si="34"/>
        <v>0</v>
      </c>
      <c r="BE17" s="57">
        <f t="shared" si="35"/>
        <v>0</v>
      </c>
      <c r="BF17" s="57">
        <f t="shared" si="36"/>
        <v>21</v>
      </c>
      <c r="BG17" s="57">
        <f t="shared" si="37"/>
        <v>0</v>
      </c>
      <c r="BH17" s="57">
        <f t="shared" si="38"/>
        <v>0</v>
      </c>
      <c r="BJ17" s="57">
        <f t="shared" si="39"/>
        <v>0</v>
      </c>
      <c r="BK17" s="57">
        <f t="shared" si="40"/>
        <v>0</v>
      </c>
      <c r="BL17" s="57">
        <f t="shared" si="41"/>
        <v>0</v>
      </c>
      <c r="BM17" s="57">
        <f t="shared" si="42"/>
        <v>0</v>
      </c>
      <c r="BO17" s="57">
        <f t="shared" si="43"/>
        <v>0</v>
      </c>
      <c r="BP17" s="57">
        <f t="shared" si="44"/>
        <v>0</v>
      </c>
      <c r="BQ17" s="57">
        <f t="shared" si="45"/>
        <v>0</v>
      </c>
      <c r="BR17" s="57">
        <f t="shared" si="46"/>
        <v>0</v>
      </c>
      <c r="BV17" s="57">
        <f t="shared" si="8"/>
        <v>0</v>
      </c>
      <c r="BW17" s="57">
        <f t="shared" si="9"/>
        <v>21</v>
      </c>
      <c r="BX17" s="57">
        <f t="shared" si="10"/>
        <v>23</v>
      </c>
      <c r="BY17" s="57">
        <f t="shared" si="11"/>
        <v>0</v>
      </c>
    </row>
    <row r="18" spans="1:77" ht="18">
      <c r="A18" s="62"/>
      <c r="B18" s="76">
        <v>15</v>
      </c>
      <c r="C18" s="64" t="s">
        <v>99</v>
      </c>
      <c r="D18" s="44"/>
      <c r="E18" s="44">
        <v>7</v>
      </c>
      <c r="F18" s="44">
        <v>9</v>
      </c>
      <c r="G18" s="44"/>
      <c r="H18" s="73">
        <f t="shared" si="0"/>
        <v>46</v>
      </c>
      <c r="I18" s="73">
        <f t="shared" si="1"/>
        <v>23</v>
      </c>
      <c r="J18" s="75">
        <f t="shared" si="2"/>
        <v>0</v>
      </c>
      <c r="K18" s="61"/>
      <c r="L18" s="57"/>
      <c r="R18" s="87">
        <f t="shared" si="12"/>
        <v>0</v>
      </c>
      <c r="S18" s="87">
        <f t="shared" si="13"/>
        <v>24</v>
      </c>
      <c r="T18" s="87">
        <f t="shared" si="14"/>
        <v>22</v>
      </c>
      <c r="U18" s="87">
        <f t="shared" si="15"/>
        <v>0</v>
      </c>
      <c r="V18" s="88">
        <f t="shared" si="16"/>
        <v>46</v>
      </c>
      <c r="W18" s="89">
        <f t="shared" si="17"/>
        <v>23</v>
      </c>
      <c r="X18" s="90">
        <f t="shared" si="3"/>
        <v>0</v>
      </c>
      <c r="Y18" s="96"/>
      <c r="Z18" s="87" t="str">
        <f t="shared" si="4"/>
        <v> </v>
      </c>
      <c r="AA18" s="87">
        <f t="shared" si="5"/>
        <v>24</v>
      </c>
      <c r="AB18" s="87">
        <f t="shared" si="6"/>
        <v>22</v>
      </c>
      <c r="AC18" s="87" t="str">
        <f t="shared" si="7"/>
        <v> </v>
      </c>
      <c r="AF18" s="108">
        <f t="shared" si="18"/>
        <v>3</v>
      </c>
      <c r="AG18" s="53">
        <f t="shared" si="19"/>
        <v>1</v>
      </c>
      <c r="AH18" s="53">
        <f t="shared" si="20"/>
        <v>1</v>
      </c>
      <c r="AI18" s="53">
        <f t="shared" si="21"/>
        <v>1</v>
      </c>
      <c r="AJ18" s="110">
        <f t="shared" si="22"/>
        <v>1000000</v>
      </c>
      <c r="AK18" s="109">
        <f t="shared" si="23"/>
        <v>0</v>
      </c>
      <c r="AL18" s="53">
        <f t="shared" si="24"/>
        <v>0</v>
      </c>
      <c r="AM18" s="53">
        <f t="shared" si="25"/>
        <v>0</v>
      </c>
      <c r="AN18" s="111">
        <f t="shared" si="26"/>
        <v>0</v>
      </c>
      <c r="AO18" s="108">
        <f t="shared" si="27"/>
        <v>0</v>
      </c>
      <c r="AP18" s="53">
        <f t="shared" si="28"/>
        <v>0</v>
      </c>
      <c r="AQ18" s="110">
        <f t="shared" si="29"/>
        <v>0</v>
      </c>
      <c r="AR18" s="112">
        <f t="shared" si="30"/>
        <v>1000000</v>
      </c>
      <c r="AS18" s="46" t="s">
        <v>31</v>
      </c>
      <c r="AT18" s="59">
        <f>SUM('SA 2017 SRP-Open'!O28-'SA 2017 SRP-Open'!B28)</f>
        <v>-1</v>
      </c>
      <c r="AU18" s="47" t="s">
        <v>23</v>
      </c>
      <c r="AV18" s="48" t="s">
        <v>32</v>
      </c>
      <c r="AW18" s="49" t="s">
        <v>33</v>
      </c>
      <c r="AX18" s="60" t="s">
        <v>34</v>
      </c>
      <c r="AZ18" s="57">
        <f t="shared" si="31"/>
        <v>0</v>
      </c>
      <c r="BA18" s="57">
        <f t="shared" si="32"/>
        <v>24</v>
      </c>
      <c r="BB18" s="57">
        <f t="shared" si="33"/>
        <v>0</v>
      </c>
      <c r="BC18" s="57">
        <f t="shared" si="34"/>
        <v>0</v>
      </c>
      <c r="BE18" s="57">
        <f t="shared" si="35"/>
        <v>0</v>
      </c>
      <c r="BF18" s="57">
        <f t="shared" si="36"/>
        <v>0</v>
      </c>
      <c r="BG18" s="57">
        <f t="shared" si="37"/>
        <v>22</v>
      </c>
      <c r="BH18" s="57">
        <f t="shared" si="38"/>
        <v>0</v>
      </c>
      <c r="BJ18" s="57">
        <f t="shared" si="39"/>
        <v>0</v>
      </c>
      <c r="BK18" s="57">
        <f t="shared" si="40"/>
        <v>0</v>
      </c>
      <c r="BL18" s="57">
        <f t="shared" si="41"/>
        <v>0</v>
      </c>
      <c r="BM18" s="57">
        <f t="shared" si="42"/>
        <v>0</v>
      </c>
      <c r="BO18" s="57">
        <f t="shared" si="43"/>
        <v>0</v>
      </c>
      <c r="BP18" s="57">
        <f t="shared" si="44"/>
        <v>0</v>
      </c>
      <c r="BQ18" s="57">
        <f t="shared" si="45"/>
        <v>0</v>
      </c>
      <c r="BR18" s="57">
        <f t="shared" si="46"/>
        <v>0</v>
      </c>
      <c r="BV18" s="57">
        <f t="shared" si="8"/>
        <v>0</v>
      </c>
      <c r="BW18" s="57">
        <f t="shared" si="9"/>
        <v>24</v>
      </c>
      <c r="BX18" s="57">
        <f t="shared" si="10"/>
        <v>22</v>
      </c>
      <c r="BY18" s="57">
        <f t="shared" si="11"/>
        <v>0</v>
      </c>
    </row>
    <row r="19" spans="1:77" ht="18">
      <c r="A19" s="62"/>
      <c r="B19" s="76">
        <v>16</v>
      </c>
      <c r="C19" s="4" t="s">
        <v>123</v>
      </c>
      <c r="D19" s="45"/>
      <c r="E19" s="45"/>
      <c r="F19" s="45">
        <v>5</v>
      </c>
      <c r="G19" s="45"/>
      <c r="H19" s="73">
        <f t="shared" si="0"/>
        <v>26</v>
      </c>
      <c r="I19" s="73">
        <f t="shared" si="1"/>
        <v>26</v>
      </c>
      <c r="J19" s="75">
        <f t="shared" si="2"/>
        <v>0</v>
      </c>
      <c r="K19" s="61"/>
      <c r="L19" s="57"/>
      <c r="R19" s="87">
        <f t="shared" si="12"/>
        <v>0</v>
      </c>
      <c r="S19" s="87">
        <f t="shared" si="13"/>
        <v>0</v>
      </c>
      <c r="T19" s="87">
        <f t="shared" si="14"/>
        <v>26</v>
      </c>
      <c r="U19" s="87">
        <f t="shared" si="15"/>
        <v>0</v>
      </c>
      <c r="V19" s="88">
        <f t="shared" si="16"/>
        <v>26</v>
      </c>
      <c r="W19" s="89">
        <f t="shared" si="17"/>
        <v>26</v>
      </c>
      <c r="X19" s="90">
        <f t="shared" si="3"/>
        <v>0</v>
      </c>
      <c r="Y19" s="96"/>
      <c r="Z19" s="87" t="str">
        <f t="shared" si="4"/>
        <v> </v>
      </c>
      <c r="AA19" s="87" t="str">
        <f t="shared" si="5"/>
        <v> </v>
      </c>
      <c r="AB19" s="87">
        <f t="shared" si="6"/>
        <v>26</v>
      </c>
      <c r="AC19" s="87" t="str">
        <f t="shared" si="7"/>
        <v> </v>
      </c>
      <c r="AF19" s="108">
        <f t="shared" si="18"/>
        <v>3</v>
      </c>
      <c r="AG19" s="53">
        <f t="shared" si="19"/>
        <v>1</v>
      </c>
      <c r="AH19" s="53">
        <f t="shared" si="20"/>
        <v>1</v>
      </c>
      <c r="AI19" s="53">
        <f t="shared" si="21"/>
        <v>1</v>
      </c>
      <c r="AJ19" s="110">
        <f t="shared" si="22"/>
        <v>1000000</v>
      </c>
      <c r="AK19" s="109">
        <f t="shared" si="23"/>
        <v>2</v>
      </c>
      <c r="AL19" s="53">
        <f t="shared" si="24"/>
        <v>1</v>
      </c>
      <c r="AM19" s="53">
        <f t="shared" si="25"/>
        <v>1</v>
      </c>
      <c r="AN19" s="111">
        <f t="shared" si="26"/>
        <v>100000</v>
      </c>
      <c r="AO19" s="108">
        <f t="shared" si="27"/>
        <v>0</v>
      </c>
      <c r="AP19" s="53">
        <f t="shared" si="28"/>
        <v>0</v>
      </c>
      <c r="AQ19" s="110">
        <f t="shared" si="29"/>
        <v>0</v>
      </c>
      <c r="AR19" s="112">
        <f t="shared" si="30"/>
        <v>1100000</v>
      </c>
      <c r="AS19" s="46" t="s">
        <v>31</v>
      </c>
      <c r="AT19" s="59">
        <f>SUM('SA 2017 SRP-Open'!O29-'SA 2017 SRP-Open'!B29)</f>
        <v>-1</v>
      </c>
      <c r="AU19" s="47" t="s">
        <v>23</v>
      </c>
      <c r="AV19" s="48" t="s">
        <v>32</v>
      </c>
      <c r="AW19" s="49" t="s">
        <v>33</v>
      </c>
      <c r="AX19" s="60" t="s">
        <v>34</v>
      </c>
      <c r="AZ19" s="57">
        <f t="shared" si="31"/>
        <v>0</v>
      </c>
      <c r="BA19" s="57">
        <f t="shared" si="32"/>
        <v>0</v>
      </c>
      <c r="BB19" s="57">
        <f t="shared" si="33"/>
        <v>26</v>
      </c>
      <c r="BC19" s="57">
        <f t="shared" si="34"/>
        <v>0</v>
      </c>
      <c r="BE19" s="57">
        <f t="shared" si="35"/>
        <v>0</v>
      </c>
      <c r="BF19" s="57">
        <f t="shared" si="36"/>
        <v>0</v>
      </c>
      <c r="BG19" s="57">
        <f t="shared" si="37"/>
        <v>0</v>
      </c>
      <c r="BH19" s="57">
        <f t="shared" si="38"/>
        <v>0</v>
      </c>
      <c r="BJ19" s="57">
        <f t="shared" si="39"/>
        <v>0</v>
      </c>
      <c r="BK19" s="57">
        <f t="shared" si="40"/>
        <v>0</v>
      </c>
      <c r="BL19" s="57">
        <f t="shared" si="41"/>
        <v>0</v>
      </c>
      <c r="BM19" s="57">
        <f t="shared" si="42"/>
        <v>0</v>
      </c>
      <c r="BO19" s="57">
        <f t="shared" si="43"/>
        <v>0</v>
      </c>
      <c r="BP19" s="57">
        <f t="shared" si="44"/>
        <v>0</v>
      </c>
      <c r="BQ19" s="57">
        <f t="shared" si="45"/>
        <v>0</v>
      </c>
      <c r="BR19" s="57">
        <f t="shared" si="46"/>
        <v>0</v>
      </c>
      <c r="BV19" s="57">
        <f t="shared" si="8"/>
        <v>0</v>
      </c>
      <c r="BW19" s="57">
        <f t="shared" si="9"/>
        <v>0</v>
      </c>
      <c r="BX19" s="57">
        <f t="shared" si="10"/>
        <v>26</v>
      </c>
      <c r="BY19" s="57">
        <f t="shared" si="11"/>
        <v>0</v>
      </c>
    </row>
    <row r="20" spans="1:77" ht="18">
      <c r="A20" s="62"/>
      <c r="B20" s="76">
        <v>17</v>
      </c>
      <c r="C20" s="64" t="s">
        <v>124</v>
      </c>
      <c r="D20" s="44"/>
      <c r="E20" s="44"/>
      <c r="F20" s="44">
        <v>12</v>
      </c>
      <c r="G20" s="44"/>
      <c r="H20" s="73">
        <f t="shared" si="0"/>
        <v>19</v>
      </c>
      <c r="I20" s="73">
        <f t="shared" si="1"/>
        <v>19</v>
      </c>
      <c r="J20" s="75">
        <f t="shared" si="2"/>
        <v>0</v>
      </c>
      <c r="K20" s="61"/>
      <c r="L20" s="57"/>
      <c r="R20" s="87">
        <f t="shared" si="12"/>
        <v>0</v>
      </c>
      <c r="S20" s="87">
        <f t="shared" si="13"/>
        <v>0</v>
      </c>
      <c r="T20" s="87">
        <f t="shared" si="14"/>
        <v>19</v>
      </c>
      <c r="U20" s="87">
        <f t="shared" si="15"/>
        <v>0</v>
      </c>
      <c r="V20" s="88">
        <f t="shared" si="16"/>
        <v>19</v>
      </c>
      <c r="W20" s="89">
        <f t="shared" si="17"/>
        <v>19</v>
      </c>
      <c r="X20" s="90">
        <f t="shared" si="3"/>
        <v>0</v>
      </c>
      <c r="Y20" s="96"/>
      <c r="Z20" s="87" t="str">
        <f t="shared" si="4"/>
        <v> </v>
      </c>
      <c r="AA20" s="87" t="str">
        <f t="shared" si="5"/>
        <v> </v>
      </c>
      <c r="AB20" s="87">
        <f t="shared" si="6"/>
        <v>19</v>
      </c>
      <c r="AC20" s="87" t="str">
        <f t="shared" si="7"/>
        <v> </v>
      </c>
      <c r="AF20" s="108">
        <f t="shared" si="18"/>
        <v>3</v>
      </c>
      <c r="AG20" s="53">
        <f t="shared" si="19"/>
        <v>1</v>
      </c>
      <c r="AH20" s="53">
        <f t="shared" si="20"/>
        <v>1</v>
      </c>
      <c r="AI20" s="53">
        <f t="shared" si="21"/>
        <v>1</v>
      </c>
      <c r="AJ20" s="110">
        <f t="shared" si="22"/>
        <v>1000000</v>
      </c>
      <c r="AK20" s="109">
        <f t="shared" si="23"/>
        <v>2</v>
      </c>
      <c r="AL20" s="53">
        <f t="shared" si="24"/>
        <v>1</v>
      </c>
      <c r="AM20" s="53">
        <f t="shared" si="25"/>
        <v>1</v>
      </c>
      <c r="AN20" s="111">
        <f t="shared" si="26"/>
        <v>100000</v>
      </c>
      <c r="AO20" s="108">
        <f t="shared" si="27"/>
        <v>0</v>
      </c>
      <c r="AP20" s="53">
        <f t="shared" si="28"/>
        <v>0</v>
      </c>
      <c r="AQ20" s="110">
        <f t="shared" si="29"/>
        <v>0</v>
      </c>
      <c r="AR20" s="112">
        <f t="shared" si="30"/>
        <v>1100000</v>
      </c>
      <c r="AS20" s="46" t="s">
        <v>31</v>
      </c>
      <c r="AT20" s="59">
        <f>SUM('SA 2017 SRP-Open'!O30-'SA 2017 SRP-Open'!B30)</f>
        <v>0</v>
      </c>
      <c r="AU20" s="47" t="s">
        <v>23</v>
      </c>
      <c r="AV20" s="48" t="s">
        <v>32</v>
      </c>
      <c r="AW20" s="49" t="s">
        <v>33</v>
      </c>
      <c r="AX20" s="60" t="s">
        <v>34</v>
      </c>
      <c r="AZ20" s="57">
        <f t="shared" si="31"/>
        <v>0</v>
      </c>
      <c r="BA20" s="57">
        <f t="shared" si="32"/>
        <v>0</v>
      </c>
      <c r="BB20" s="57">
        <f t="shared" si="33"/>
        <v>0</v>
      </c>
      <c r="BC20" s="57">
        <f t="shared" si="34"/>
        <v>0</v>
      </c>
      <c r="BE20" s="57">
        <f t="shared" si="35"/>
        <v>0</v>
      </c>
      <c r="BF20" s="57">
        <f t="shared" si="36"/>
        <v>0</v>
      </c>
      <c r="BG20" s="57">
        <f t="shared" si="37"/>
        <v>19</v>
      </c>
      <c r="BH20" s="57">
        <f t="shared" si="38"/>
        <v>0</v>
      </c>
      <c r="BJ20" s="57">
        <f t="shared" si="39"/>
        <v>0</v>
      </c>
      <c r="BK20" s="57">
        <f t="shared" si="40"/>
        <v>0</v>
      </c>
      <c r="BL20" s="57">
        <f t="shared" si="41"/>
        <v>0</v>
      </c>
      <c r="BM20" s="57">
        <f t="shared" si="42"/>
        <v>0</v>
      </c>
      <c r="BO20" s="57">
        <f t="shared" si="43"/>
        <v>0</v>
      </c>
      <c r="BP20" s="57">
        <f t="shared" si="44"/>
        <v>0</v>
      </c>
      <c r="BQ20" s="57">
        <f t="shared" si="45"/>
        <v>0</v>
      </c>
      <c r="BR20" s="57">
        <f t="shared" si="46"/>
        <v>0</v>
      </c>
      <c r="BV20" s="57">
        <f t="shared" si="8"/>
        <v>0</v>
      </c>
      <c r="BW20" s="57">
        <f t="shared" si="9"/>
        <v>0</v>
      </c>
      <c r="BX20" s="57">
        <f t="shared" si="10"/>
        <v>19</v>
      </c>
      <c r="BY20" s="57">
        <f t="shared" si="11"/>
        <v>0</v>
      </c>
    </row>
    <row r="21" spans="1:77" ht="18">
      <c r="A21" s="62"/>
      <c r="B21" s="76">
        <v>18</v>
      </c>
      <c r="C21" s="4">
        <v>18</v>
      </c>
      <c r="D21" s="45"/>
      <c r="E21" s="45"/>
      <c r="F21" s="45"/>
      <c r="G21" s="45"/>
      <c r="H21" s="73">
        <f t="shared" si="0"/>
        <v>0</v>
      </c>
      <c r="I21" s="73" t="e">
        <f t="shared" si="1"/>
        <v>#DIV/0!</v>
      </c>
      <c r="J21" s="75">
        <f t="shared" si="2"/>
        <v>0</v>
      </c>
      <c r="K21" s="61"/>
      <c r="L21" s="57"/>
      <c r="R21" s="87">
        <f t="shared" si="12"/>
        <v>0</v>
      </c>
      <c r="S21" s="87">
        <f t="shared" si="13"/>
        <v>0</v>
      </c>
      <c r="T21" s="87">
        <f t="shared" si="14"/>
        <v>0</v>
      </c>
      <c r="U21" s="87">
        <f t="shared" si="15"/>
        <v>0</v>
      </c>
      <c r="V21" s="88">
        <f t="shared" si="16"/>
        <v>0</v>
      </c>
      <c r="W21" s="89" t="e">
        <f t="shared" si="17"/>
        <v>#DIV/0!</v>
      </c>
      <c r="X21" s="90">
        <f t="shared" si="3"/>
        <v>0</v>
      </c>
      <c r="Y21" s="96"/>
      <c r="Z21" s="87" t="str">
        <f t="shared" si="4"/>
        <v> </v>
      </c>
      <c r="AA21" s="87" t="str">
        <f t="shared" si="5"/>
        <v> </v>
      </c>
      <c r="AB21" s="87" t="str">
        <f t="shared" si="6"/>
        <v> </v>
      </c>
      <c r="AC21" s="87" t="str">
        <f t="shared" si="7"/>
        <v> </v>
      </c>
      <c r="AF21" s="108">
        <f t="shared" si="18"/>
        <v>3</v>
      </c>
      <c r="AG21" s="53">
        <f t="shared" si="19"/>
        <v>1</v>
      </c>
      <c r="AH21" s="53">
        <f t="shared" si="20"/>
        <v>1</v>
      </c>
      <c r="AI21" s="53">
        <f t="shared" si="21"/>
        <v>1</v>
      </c>
      <c r="AJ21" s="110">
        <f t="shared" si="22"/>
        <v>1000000</v>
      </c>
      <c r="AK21" s="109">
        <f t="shared" si="23"/>
        <v>2</v>
      </c>
      <c r="AL21" s="53">
        <f t="shared" si="24"/>
        <v>1</v>
      </c>
      <c r="AM21" s="53">
        <f t="shared" si="25"/>
        <v>1</v>
      </c>
      <c r="AN21" s="111">
        <f t="shared" si="26"/>
        <v>100000</v>
      </c>
      <c r="AO21" s="108">
        <f t="shared" si="27"/>
        <v>1</v>
      </c>
      <c r="AP21" s="53">
        <f t="shared" si="28"/>
        <v>1</v>
      </c>
      <c r="AQ21" s="110">
        <f t="shared" si="29"/>
        <v>10000</v>
      </c>
      <c r="AR21" s="112">
        <f t="shared" si="30"/>
        <v>1110000</v>
      </c>
      <c r="AS21" s="46" t="s">
        <v>31</v>
      </c>
      <c r="AT21" s="59" t="e">
        <f>SUM('SA 2017 SRP-Open'!#REF!-'SA 2017 SRP-Open'!#REF!)</f>
        <v>#REF!</v>
      </c>
      <c r="AU21" s="47" t="s">
        <v>23</v>
      </c>
      <c r="AV21" s="48" t="s">
        <v>32</v>
      </c>
      <c r="AW21" s="49" t="s">
        <v>33</v>
      </c>
      <c r="AX21" s="60" t="s">
        <v>34</v>
      </c>
      <c r="AZ21" s="57">
        <f t="shared" si="31"/>
        <v>0</v>
      </c>
      <c r="BA21" s="57">
        <f t="shared" si="32"/>
        <v>0</v>
      </c>
      <c r="BB21" s="57">
        <f t="shared" si="33"/>
        <v>0</v>
      </c>
      <c r="BC21" s="57">
        <f t="shared" si="34"/>
        <v>0</v>
      </c>
      <c r="BE21" s="57">
        <f t="shared" si="35"/>
        <v>0</v>
      </c>
      <c r="BF21" s="57">
        <f t="shared" si="36"/>
        <v>0</v>
      </c>
      <c r="BG21" s="57">
        <f t="shared" si="37"/>
        <v>0</v>
      </c>
      <c r="BH21" s="57">
        <f t="shared" si="38"/>
        <v>0</v>
      </c>
      <c r="BJ21" s="57">
        <f t="shared" si="39"/>
        <v>0</v>
      </c>
      <c r="BK21" s="57">
        <f t="shared" si="40"/>
        <v>0</v>
      </c>
      <c r="BL21" s="57">
        <f t="shared" si="41"/>
        <v>0</v>
      </c>
      <c r="BM21" s="57">
        <f t="shared" si="42"/>
        <v>0</v>
      </c>
      <c r="BO21" s="57">
        <f t="shared" si="43"/>
        <v>0</v>
      </c>
      <c r="BP21" s="57">
        <f t="shared" si="44"/>
        <v>0</v>
      </c>
      <c r="BQ21" s="57">
        <f t="shared" si="45"/>
        <v>0</v>
      </c>
      <c r="BR21" s="57">
        <f t="shared" si="46"/>
        <v>0</v>
      </c>
      <c r="BV21" s="57">
        <f t="shared" si="8"/>
        <v>0</v>
      </c>
      <c r="BW21" s="57">
        <f t="shared" si="9"/>
        <v>0</v>
      </c>
      <c r="BX21" s="57">
        <f t="shared" si="10"/>
        <v>0</v>
      </c>
      <c r="BY21" s="57">
        <f t="shared" si="11"/>
        <v>0</v>
      </c>
    </row>
    <row r="22" spans="1:77" ht="18">
      <c r="A22" s="62"/>
      <c r="B22" s="76">
        <v>19</v>
      </c>
      <c r="C22" s="64">
        <v>19</v>
      </c>
      <c r="D22" s="44"/>
      <c r="E22" s="44"/>
      <c r="F22" s="44"/>
      <c r="G22" s="44"/>
      <c r="H22" s="73">
        <f t="shared" si="0"/>
        <v>0</v>
      </c>
      <c r="I22" s="73" t="e">
        <f t="shared" si="1"/>
        <v>#DIV/0!</v>
      </c>
      <c r="J22" s="75">
        <f t="shared" si="2"/>
        <v>0</v>
      </c>
      <c r="K22" s="61"/>
      <c r="L22" s="57"/>
      <c r="R22" s="87">
        <f t="shared" si="12"/>
        <v>0</v>
      </c>
      <c r="S22" s="87">
        <f t="shared" si="13"/>
        <v>0</v>
      </c>
      <c r="T22" s="87">
        <f t="shared" si="14"/>
        <v>0</v>
      </c>
      <c r="U22" s="87">
        <f t="shared" si="15"/>
        <v>0</v>
      </c>
      <c r="V22" s="88">
        <f t="shared" si="16"/>
        <v>0</v>
      </c>
      <c r="W22" s="89" t="e">
        <f t="shared" si="17"/>
        <v>#DIV/0!</v>
      </c>
      <c r="X22" s="90">
        <f t="shared" si="3"/>
        <v>0</v>
      </c>
      <c r="Y22" s="96"/>
      <c r="Z22" s="87" t="str">
        <f t="shared" si="4"/>
        <v> </v>
      </c>
      <c r="AA22" s="87" t="str">
        <f t="shared" si="5"/>
        <v> </v>
      </c>
      <c r="AB22" s="87" t="str">
        <f t="shared" si="6"/>
        <v> </v>
      </c>
      <c r="AC22" s="87" t="str">
        <f t="shared" si="7"/>
        <v> </v>
      </c>
      <c r="AF22" s="108">
        <f t="shared" si="18"/>
        <v>3</v>
      </c>
      <c r="AG22" s="53">
        <f t="shared" si="19"/>
        <v>1</v>
      </c>
      <c r="AH22" s="53">
        <f t="shared" si="20"/>
        <v>1</v>
      </c>
      <c r="AI22" s="53">
        <f t="shared" si="21"/>
        <v>1</v>
      </c>
      <c r="AJ22" s="110">
        <f t="shared" si="22"/>
        <v>1000000</v>
      </c>
      <c r="AK22" s="109">
        <f t="shared" si="23"/>
        <v>2</v>
      </c>
      <c r="AL22" s="53">
        <f t="shared" si="24"/>
        <v>1</v>
      </c>
      <c r="AM22" s="53">
        <f t="shared" si="25"/>
        <v>1</v>
      </c>
      <c r="AN22" s="111">
        <f t="shared" si="26"/>
        <v>100000</v>
      </c>
      <c r="AO22" s="108">
        <f t="shared" si="27"/>
        <v>1</v>
      </c>
      <c r="AP22" s="53">
        <f t="shared" si="28"/>
        <v>1</v>
      </c>
      <c r="AQ22" s="110">
        <f t="shared" si="29"/>
        <v>10000</v>
      </c>
      <c r="AR22" s="112">
        <f t="shared" si="30"/>
        <v>1110000</v>
      </c>
      <c r="AS22" s="46" t="s">
        <v>31</v>
      </c>
      <c r="AT22" s="59" t="e">
        <f>SUM('SA 2017 SRP-Open'!#REF!-'SA 2017 SRP-Open'!#REF!)</f>
        <v>#REF!</v>
      </c>
      <c r="AU22" s="47" t="s">
        <v>23</v>
      </c>
      <c r="AV22" s="48" t="s">
        <v>32</v>
      </c>
      <c r="AW22" s="49" t="s">
        <v>33</v>
      </c>
      <c r="AX22" s="60" t="s">
        <v>34</v>
      </c>
      <c r="AZ22" s="57">
        <f t="shared" si="31"/>
        <v>0</v>
      </c>
      <c r="BA22" s="57">
        <f t="shared" si="32"/>
        <v>0</v>
      </c>
      <c r="BB22" s="57">
        <f t="shared" si="33"/>
        <v>0</v>
      </c>
      <c r="BC22" s="57">
        <f t="shared" si="34"/>
        <v>0</v>
      </c>
      <c r="BE22" s="57">
        <f t="shared" si="35"/>
        <v>0</v>
      </c>
      <c r="BF22" s="57">
        <f t="shared" si="36"/>
        <v>0</v>
      </c>
      <c r="BG22" s="57">
        <f t="shared" si="37"/>
        <v>0</v>
      </c>
      <c r="BH22" s="57">
        <f t="shared" si="38"/>
        <v>0</v>
      </c>
      <c r="BJ22" s="57">
        <f t="shared" si="39"/>
        <v>0</v>
      </c>
      <c r="BK22" s="57">
        <f t="shared" si="40"/>
        <v>0</v>
      </c>
      <c r="BL22" s="57">
        <f t="shared" si="41"/>
        <v>0</v>
      </c>
      <c r="BM22" s="57">
        <f t="shared" si="42"/>
        <v>0</v>
      </c>
      <c r="BO22" s="57">
        <f t="shared" si="43"/>
        <v>0</v>
      </c>
      <c r="BP22" s="57">
        <f t="shared" si="44"/>
        <v>0</v>
      </c>
      <c r="BQ22" s="57">
        <f t="shared" si="45"/>
        <v>0</v>
      </c>
      <c r="BR22" s="57">
        <f t="shared" si="46"/>
        <v>0</v>
      </c>
      <c r="BV22" s="57">
        <f t="shared" si="8"/>
        <v>0</v>
      </c>
      <c r="BW22" s="57">
        <f t="shared" si="9"/>
        <v>0</v>
      </c>
      <c r="BX22" s="57">
        <f t="shared" si="10"/>
        <v>0</v>
      </c>
      <c r="BY22" s="57">
        <f t="shared" si="11"/>
        <v>0</v>
      </c>
    </row>
    <row r="23" spans="1:77" ht="18">
      <c r="A23" s="62"/>
      <c r="B23" s="76">
        <v>20</v>
      </c>
      <c r="C23" s="4">
        <v>20</v>
      </c>
      <c r="D23" s="45"/>
      <c r="E23" s="45"/>
      <c r="F23" s="45"/>
      <c r="G23" s="45"/>
      <c r="H23" s="73">
        <f t="shared" si="0"/>
        <v>0</v>
      </c>
      <c r="I23" s="73" t="e">
        <f t="shared" si="1"/>
        <v>#DIV/0!</v>
      </c>
      <c r="J23" s="75">
        <f t="shared" si="2"/>
        <v>0</v>
      </c>
      <c r="K23" s="61"/>
      <c r="L23" s="57"/>
      <c r="R23" s="87">
        <f t="shared" si="12"/>
        <v>0</v>
      </c>
      <c r="S23" s="87">
        <f t="shared" si="13"/>
        <v>0</v>
      </c>
      <c r="T23" s="87">
        <f t="shared" si="14"/>
        <v>0</v>
      </c>
      <c r="U23" s="87">
        <f t="shared" si="15"/>
        <v>0</v>
      </c>
      <c r="V23" s="88">
        <f t="shared" si="16"/>
        <v>0</v>
      </c>
      <c r="W23" s="89" t="e">
        <f t="shared" si="17"/>
        <v>#DIV/0!</v>
      </c>
      <c r="X23" s="90">
        <f t="shared" si="3"/>
        <v>0</v>
      </c>
      <c r="Y23" s="96"/>
      <c r="Z23" s="87" t="str">
        <f t="shared" si="4"/>
        <v> </v>
      </c>
      <c r="AA23" s="87" t="str">
        <f t="shared" si="5"/>
        <v> </v>
      </c>
      <c r="AB23" s="87" t="str">
        <f t="shared" si="6"/>
        <v> </v>
      </c>
      <c r="AC23" s="87" t="str">
        <f t="shared" si="7"/>
        <v> </v>
      </c>
      <c r="AF23" s="108">
        <f t="shared" si="18"/>
        <v>3</v>
      </c>
      <c r="AG23" s="53">
        <f t="shared" si="19"/>
        <v>1</v>
      </c>
      <c r="AH23" s="53">
        <f t="shared" si="20"/>
        <v>1</v>
      </c>
      <c r="AI23" s="53">
        <f t="shared" si="21"/>
        <v>1</v>
      </c>
      <c r="AJ23" s="110">
        <f t="shared" si="22"/>
        <v>1000000</v>
      </c>
      <c r="AK23" s="109">
        <f t="shared" si="23"/>
        <v>2</v>
      </c>
      <c r="AL23" s="53">
        <f t="shared" si="24"/>
        <v>1</v>
      </c>
      <c r="AM23" s="53">
        <f t="shared" si="25"/>
        <v>1</v>
      </c>
      <c r="AN23" s="111">
        <f t="shared" si="26"/>
        <v>100000</v>
      </c>
      <c r="AO23" s="108">
        <f t="shared" si="27"/>
        <v>1</v>
      </c>
      <c r="AP23" s="53">
        <f t="shared" si="28"/>
        <v>1</v>
      </c>
      <c r="AQ23" s="110">
        <f t="shared" si="29"/>
        <v>10000</v>
      </c>
      <c r="AR23" s="112">
        <f t="shared" si="30"/>
        <v>1110000</v>
      </c>
      <c r="AS23" s="46" t="s">
        <v>31</v>
      </c>
      <c r="AT23" s="59" t="e">
        <f>SUM('SA 2017 SRP-Open'!#REF!-'SA 2017 SRP-Open'!#REF!)</f>
        <v>#REF!</v>
      </c>
      <c r="AU23" s="47" t="s">
        <v>23</v>
      </c>
      <c r="AV23" s="48" t="s">
        <v>32</v>
      </c>
      <c r="AW23" s="49" t="s">
        <v>33</v>
      </c>
      <c r="AX23" s="60" t="s">
        <v>34</v>
      </c>
      <c r="AZ23" s="57">
        <f t="shared" si="31"/>
        <v>0</v>
      </c>
      <c r="BA23" s="57">
        <f t="shared" si="32"/>
        <v>0</v>
      </c>
      <c r="BB23" s="57">
        <f t="shared" si="33"/>
        <v>0</v>
      </c>
      <c r="BC23" s="57">
        <f t="shared" si="34"/>
        <v>0</v>
      </c>
      <c r="BE23" s="57">
        <f t="shared" si="35"/>
        <v>0</v>
      </c>
      <c r="BF23" s="57">
        <f t="shared" si="36"/>
        <v>0</v>
      </c>
      <c r="BG23" s="57">
        <f t="shared" si="37"/>
        <v>0</v>
      </c>
      <c r="BH23" s="57">
        <f t="shared" si="38"/>
        <v>0</v>
      </c>
      <c r="BJ23" s="57">
        <f t="shared" si="39"/>
        <v>0</v>
      </c>
      <c r="BK23" s="57">
        <f t="shared" si="40"/>
        <v>0</v>
      </c>
      <c r="BL23" s="57">
        <f t="shared" si="41"/>
        <v>0</v>
      </c>
      <c r="BM23" s="57">
        <f t="shared" si="42"/>
        <v>0</v>
      </c>
      <c r="BO23" s="57">
        <f t="shared" si="43"/>
        <v>0</v>
      </c>
      <c r="BP23" s="57">
        <f t="shared" si="44"/>
        <v>0</v>
      </c>
      <c r="BQ23" s="57">
        <f t="shared" si="45"/>
        <v>0</v>
      </c>
      <c r="BR23" s="57">
        <f t="shared" si="46"/>
        <v>0</v>
      </c>
      <c r="BV23" s="57">
        <f t="shared" si="8"/>
        <v>0</v>
      </c>
      <c r="BW23" s="57">
        <f t="shared" si="9"/>
        <v>0</v>
      </c>
      <c r="BX23" s="57">
        <f t="shared" si="10"/>
        <v>0</v>
      </c>
      <c r="BY23" s="57">
        <f t="shared" si="11"/>
        <v>0</v>
      </c>
    </row>
    <row r="24" spans="1:77" ht="18">
      <c r="A24" s="62"/>
      <c r="B24" s="76">
        <v>21</v>
      </c>
      <c r="C24" s="64">
        <v>21</v>
      </c>
      <c r="D24" s="44"/>
      <c r="E24" s="44"/>
      <c r="F24" s="44"/>
      <c r="G24" s="44"/>
      <c r="H24" s="73">
        <f t="shared" si="0"/>
        <v>0</v>
      </c>
      <c r="I24" s="73" t="e">
        <f t="shared" si="1"/>
        <v>#DIV/0!</v>
      </c>
      <c r="J24" s="75">
        <f t="shared" si="2"/>
        <v>0</v>
      </c>
      <c r="K24" s="61"/>
      <c r="L24" s="57"/>
      <c r="R24" s="87">
        <f t="shared" si="12"/>
        <v>0</v>
      </c>
      <c r="S24" s="87">
        <f t="shared" si="13"/>
        <v>0</v>
      </c>
      <c r="T24" s="87">
        <f t="shared" si="14"/>
        <v>0</v>
      </c>
      <c r="U24" s="87">
        <f t="shared" si="15"/>
        <v>0</v>
      </c>
      <c r="V24" s="88">
        <f t="shared" si="16"/>
        <v>0</v>
      </c>
      <c r="W24" s="89" t="e">
        <f t="shared" si="17"/>
        <v>#DIV/0!</v>
      </c>
      <c r="X24" s="90">
        <f t="shared" si="3"/>
        <v>0</v>
      </c>
      <c r="Y24" s="96"/>
      <c r="Z24" s="87" t="str">
        <f t="shared" si="4"/>
        <v> </v>
      </c>
      <c r="AA24" s="87" t="str">
        <f t="shared" si="5"/>
        <v> </v>
      </c>
      <c r="AB24" s="87" t="str">
        <f t="shared" si="6"/>
        <v> </v>
      </c>
      <c r="AC24" s="87" t="str">
        <f t="shared" si="7"/>
        <v> </v>
      </c>
      <c r="AF24" s="108">
        <f t="shared" si="18"/>
        <v>3</v>
      </c>
      <c r="AG24" s="53">
        <f t="shared" si="19"/>
        <v>1</v>
      </c>
      <c r="AH24" s="53">
        <f t="shared" si="20"/>
        <v>1</v>
      </c>
      <c r="AI24" s="53">
        <f t="shared" si="21"/>
        <v>1</v>
      </c>
      <c r="AJ24" s="110">
        <f t="shared" si="22"/>
        <v>1000000</v>
      </c>
      <c r="AK24" s="109">
        <f t="shared" si="23"/>
        <v>2</v>
      </c>
      <c r="AL24" s="53">
        <f t="shared" si="24"/>
        <v>1</v>
      </c>
      <c r="AM24" s="53">
        <f t="shared" si="25"/>
        <v>1</v>
      </c>
      <c r="AN24" s="111">
        <f t="shared" si="26"/>
        <v>100000</v>
      </c>
      <c r="AO24" s="108">
        <f t="shared" si="27"/>
        <v>1</v>
      </c>
      <c r="AP24" s="53">
        <f t="shared" si="28"/>
        <v>1</v>
      </c>
      <c r="AQ24" s="110">
        <f t="shared" si="29"/>
        <v>10000</v>
      </c>
      <c r="AR24" s="112">
        <f t="shared" si="30"/>
        <v>1110000</v>
      </c>
      <c r="AS24" s="46" t="s">
        <v>31</v>
      </c>
      <c r="AT24" s="59" t="e">
        <f>SUM('SA 2017 SRP-Open'!#REF!-'SA 2017 SRP-Open'!#REF!)</f>
        <v>#REF!</v>
      </c>
      <c r="AU24" s="47" t="s">
        <v>23</v>
      </c>
      <c r="AV24" s="48" t="s">
        <v>32</v>
      </c>
      <c r="AW24" s="49" t="s">
        <v>33</v>
      </c>
      <c r="AX24" s="60" t="s">
        <v>34</v>
      </c>
      <c r="AZ24" s="57">
        <f t="shared" si="31"/>
        <v>0</v>
      </c>
      <c r="BA24" s="57">
        <f t="shared" si="32"/>
        <v>0</v>
      </c>
      <c r="BB24" s="57">
        <f t="shared" si="33"/>
        <v>0</v>
      </c>
      <c r="BC24" s="57">
        <f t="shared" si="34"/>
        <v>0</v>
      </c>
      <c r="BE24" s="57">
        <f t="shared" si="35"/>
        <v>0</v>
      </c>
      <c r="BF24" s="57">
        <f t="shared" si="36"/>
        <v>0</v>
      </c>
      <c r="BG24" s="57">
        <f t="shared" si="37"/>
        <v>0</v>
      </c>
      <c r="BH24" s="57">
        <f t="shared" si="38"/>
        <v>0</v>
      </c>
      <c r="BJ24" s="57">
        <f t="shared" si="39"/>
        <v>0</v>
      </c>
      <c r="BK24" s="57">
        <f t="shared" si="40"/>
        <v>0</v>
      </c>
      <c r="BL24" s="57">
        <f t="shared" si="41"/>
        <v>0</v>
      </c>
      <c r="BM24" s="57">
        <f t="shared" si="42"/>
        <v>0</v>
      </c>
      <c r="BO24" s="57">
        <f t="shared" si="43"/>
        <v>0</v>
      </c>
      <c r="BP24" s="57">
        <f t="shared" si="44"/>
        <v>0</v>
      </c>
      <c r="BQ24" s="57">
        <f t="shared" si="45"/>
        <v>0</v>
      </c>
      <c r="BR24" s="57">
        <f t="shared" si="46"/>
        <v>0</v>
      </c>
      <c r="BV24" s="57">
        <f t="shared" si="8"/>
        <v>0</v>
      </c>
      <c r="BW24" s="57">
        <f t="shared" si="9"/>
        <v>0</v>
      </c>
      <c r="BX24" s="57">
        <f t="shared" si="10"/>
        <v>0</v>
      </c>
      <c r="BY24" s="57">
        <f t="shared" si="11"/>
        <v>0</v>
      </c>
    </row>
    <row r="25" spans="1:77" ht="18">
      <c r="A25" s="62"/>
      <c r="B25" s="76">
        <v>22</v>
      </c>
      <c r="C25" s="4">
        <v>22</v>
      </c>
      <c r="D25" s="45"/>
      <c r="E25" s="45"/>
      <c r="F25" s="45"/>
      <c r="G25" s="45"/>
      <c r="H25" s="73">
        <f t="shared" si="0"/>
        <v>0</v>
      </c>
      <c r="I25" s="73" t="e">
        <f t="shared" si="1"/>
        <v>#DIV/0!</v>
      </c>
      <c r="J25" s="75">
        <f t="shared" si="2"/>
        <v>0</v>
      </c>
      <c r="K25" s="61"/>
      <c r="L25" s="57"/>
      <c r="R25" s="87">
        <f t="shared" si="12"/>
        <v>0</v>
      </c>
      <c r="S25" s="87">
        <f t="shared" si="13"/>
        <v>0</v>
      </c>
      <c r="T25" s="87">
        <f t="shared" si="14"/>
        <v>0</v>
      </c>
      <c r="U25" s="87">
        <f t="shared" si="15"/>
        <v>0</v>
      </c>
      <c r="V25" s="88">
        <f t="shared" si="16"/>
        <v>0</v>
      </c>
      <c r="W25" s="89" t="e">
        <f t="shared" si="17"/>
        <v>#DIV/0!</v>
      </c>
      <c r="X25" s="90">
        <f t="shared" si="3"/>
        <v>0</v>
      </c>
      <c r="Y25" s="96"/>
      <c r="Z25" s="87" t="str">
        <f t="shared" si="4"/>
        <v> </v>
      </c>
      <c r="AA25" s="87" t="str">
        <f t="shared" si="5"/>
        <v> </v>
      </c>
      <c r="AB25" s="87" t="str">
        <f t="shared" si="6"/>
        <v> </v>
      </c>
      <c r="AC25" s="87" t="str">
        <f t="shared" si="7"/>
        <v> </v>
      </c>
      <c r="AF25" s="108">
        <f t="shared" si="18"/>
        <v>3</v>
      </c>
      <c r="AG25" s="53">
        <f t="shared" si="19"/>
        <v>1</v>
      </c>
      <c r="AH25" s="53">
        <f t="shared" si="20"/>
        <v>1</v>
      </c>
      <c r="AI25" s="53">
        <f t="shared" si="21"/>
        <v>1</v>
      </c>
      <c r="AJ25" s="110">
        <f t="shared" si="22"/>
        <v>1000000</v>
      </c>
      <c r="AK25" s="109">
        <f t="shared" si="23"/>
        <v>2</v>
      </c>
      <c r="AL25" s="53">
        <f t="shared" si="24"/>
        <v>1</v>
      </c>
      <c r="AM25" s="53">
        <f t="shared" si="25"/>
        <v>1</v>
      </c>
      <c r="AN25" s="111">
        <f t="shared" si="26"/>
        <v>100000</v>
      </c>
      <c r="AO25" s="108">
        <f t="shared" si="27"/>
        <v>1</v>
      </c>
      <c r="AP25" s="53">
        <f t="shared" si="28"/>
        <v>1</v>
      </c>
      <c r="AQ25" s="110">
        <f t="shared" si="29"/>
        <v>10000</v>
      </c>
      <c r="AR25" s="112">
        <f t="shared" si="30"/>
        <v>1110000</v>
      </c>
      <c r="AS25" s="46" t="s">
        <v>31</v>
      </c>
      <c r="AT25" s="59" t="e">
        <f>SUM('SA 2017 SRP-Open'!#REF!-'SA 2017 SRP-Open'!#REF!)</f>
        <v>#REF!</v>
      </c>
      <c r="AU25" s="47" t="s">
        <v>23</v>
      </c>
      <c r="AV25" s="48" t="s">
        <v>32</v>
      </c>
      <c r="AW25" s="49" t="s">
        <v>33</v>
      </c>
      <c r="AX25" s="60" t="s">
        <v>34</v>
      </c>
      <c r="AZ25" s="57">
        <f t="shared" si="31"/>
        <v>0</v>
      </c>
      <c r="BA25" s="57">
        <f t="shared" si="32"/>
        <v>0</v>
      </c>
      <c r="BB25" s="57">
        <f t="shared" si="33"/>
        <v>0</v>
      </c>
      <c r="BC25" s="57">
        <f t="shared" si="34"/>
        <v>0</v>
      </c>
      <c r="BE25" s="57">
        <f t="shared" si="35"/>
        <v>0</v>
      </c>
      <c r="BF25" s="57">
        <f t="shared" si="36"/>
        <v>0</v>
      </c>
      <c r="BG25" s="57">
        <f t="shared" si="37"/>
        <v>0</v>
      </c>
      <c r="BH25" s="57">
        <f t="shared" si="38"/>
        <v>0</v>
      </c>
      <c r="BJ25" s="57">
        <f t="shared" si="39"/>
        <v>0</v>
      </c>
      <c r="BK25" s="57">
        <f t="shared" si="40"/>
        <v>0</v>
      </c>
      <c r="BL25" s="57">
        <f t="shared" si="41"/>
        <v>0</v>
      </c>
      <c r="BM25" s="57">
        <f t="shared" si="42"/>
        <v>0</v>
      </c>
      <c r="BO25" s="57">
        <f t="shared" si="43"/>
        <v>0</v>
      </c>
      <c r="BP25" s="57">
        <f t="shared" si="44"/>
        <v>0</v>
      </c>
      <c r="BQ25" s="57">
        <f t="shared" si="45"/>
        <v>0</v>
      </c>
      <c r="BR25" s="57">
        <f t="shared" si="46"/>
        <v>0</v>
      </c>
      <c r="BV25" s="57">
        <f t="shared" si="8"/>
        <v>0</v>
      </c>
      <c r="BW25" s="57">
        <f t="shared" si="9"/>
        <v>0</v>
      </c>
      <c r="BX25" s="57">
        <f t="shared" si="10"/>
        <v>0</v>
      </c>
      <c r="BY25" s="57">
        <f t="shared" si="11"/>
        <v>0</v>
      </c>
    </row>
    <row r="26" spans="1:77" ht="18">
      <c r="A26" s="62"/>
      <c r="B26" s="76">
        <v>23</v>
      </c>
      <c r="C26" s="64">
        <v>23</v>
      </c>
      <c r="D26" s="44"/>
      <c r="E26" s="44"/>
      <c r="F26" s="44"/>
      <c r="G26" s="44"/>
      <c r="H26" s="73">
        <f t="shared" si="0"/>
        <v>0</v>
      </c>
      <c r="I26" s="73" t="e">
        <f t="shared" si="1"/>
        <v>#DIV/0!</v>
      </c>
      <c r="J26" s="75">
        <f t="shared" si="2"/>
        <v>0</v>
      </c>
      <c r="K26" s="61"/>
      <c r="L26" s="57"/>
      <c r="R26" s="87">
        <f t="shared" si="12"/>
        <v>0</v>
      </c>
      <c r="S26" s="87">
        <f t="shared" si="13"/>
        <v>0</v>
      </c>
      <c r="T26" s="87">
        <f t="shared" si="14"/>
        <v>0</v>
      </c>
      <c r="U26" s="87">
        <f t="shared" si="15"/>
        <v>0</v>
      </c>
      <c r="V26" s="88">
        <f t="shared" si="16"/>
        <v>0</v>
      </c>
      <c r="W26" s="89" t="e">
        <f t="shared" si="17"/>
        <v>#DIV/0!</v>
      </c>
      <c r="X26" s="90">
        <f t="shared" si="3"/>
        <v>0</v>
      </c>
      <c r="Y26" s="96"/>
      <c r="Z26" s="87" t="str">
        <f t="shared" si="4"/>
        <v> </v>
      </c>
      <c r="AA26" s="87" t="str">
        <f t="shared" si="5"/>
        <v> </v>
      </c>
      <c r="AB26" s="87" t="str">
        <f t="shared" si="6"/>
        <v> </v>
      </c>
      <c r="AC26" s="87" t="str">
        <f t="shared" si="7"/>
        <v> </v>
      </c>
      <c r="AF26" s="108">
        <f t="shared" si="18"/>
        <v>3</v>
      </c>
      <c r="AG26" s="53">
        <f t="shared" si="19"/>
        <v>1</v>
      </c>
      <c r="AH26" s="53">
        <f t="shared" si="20"/>
        <v>1</v>
      </c>
      <c r="AI26" s="53">
        <f t="shared" si="21"/>
        <v>1</v>
      </c>
      <c r="AJ26" s="110">
        <f t="shared" si="22"/>
        <v>1000000</v>
      </c>
      <c r="AK26" s="109">
        <f t="shared" si="23"/>
        <v>2</v>
      </c>
      <c r="AL26" s="53">
        <f t="shared" si="24"/>
        <v>1</v>
      </c>
      <c r="AM26" s="53">
        <f t="shared" si="25"/>
        <v>1</v>
      </c>
      <c r="AN26" s="111">
        <f t="shared" si="26"/>
        <v>100000</v>
      </c>
      <c r="AO26" s="108">
        <f t="shared" si="27"/>
        <v>1</v>
      </c>
      <c r="AP26" s="53">
        <f t="shared" si="28"/>
        <v>1</v>
      </c>
      <c r="AQ26" s="110">
        <f t="shared" si="29"/>
        <v>10000</v>
      </c>
      <c r="AR26" s="112">
        <f t="shared" si="30"/>
        <v>1110000</v>
      </c>
      <c r="AS26" s="46" t="s">
        <v>31</v>
      </c>
      <c r="AT26" s="59" t="e">
        <f>SUM('SA 2017 SRP-Open'!#REF!-'SA 2017 SRP-Open'!#REF!)</f>
        <v>#REF!</v>
      </c>
      <c r="AU26" s="47" t="s">
        <v>23</v>
      </c>
      <c r="AV26" s="48" t="s">
        <v>32</v>
      </c>
      <c r="AW26" s="49" t="s">
        <v>33</v>
      </c>
      <c r="AX26" s="60" t="s">
        <v>34</v>
      </c>
      <c r="AZ26" s="57">
        <f t="shared" si="31"/>
        <v>0</v>
      </c>
      <c r="BA26" s="57">
        <f t="shared" si="32"/>
        <v>0</v>
      </c>
      <c r="BB26" s="57">
        <f t="shared" si="33"/>
        <v>0</v>
      </c>
      <c r="BC26" s="57">
        <f t="shared" si="34"/>
        <v>0</v>
      </c>
      <c r="BE26" s="57">
        <f t="shared" si="35"/>
        <v>0</v>
      </c>
      <c r="BF26" s="57">
        <f t="shared" si="36"/>
        <v>0</v>
      </c>
      <c r="BG26" s="57">
        <f t="shared" si="37"/>
        <v>0</v>
      </c>
      <c r="BH26" s="57">
        <f t="shared" si="38"/>
        <v>0</v>
      </c>
      <c r="BJ26" s="57">
        <f t="shared" si="39"/>
        <v>0</v>
      </c>
      <c r="BK26" s="57">
        <f t="shared" si="40"/>
        <v>0</v>
      </c>
      <c r="BL26" s="57">
        <f t="shared" si="41"/>
        <v>0</v>
      </c>
      <c r="BM26" s="57">
        <f t="shared" si="42"/>
        <v>0</v>
      </c>
      <c r="BO26" s="57">
        <f t="shared" si="43"/>
        <v>0</v>
      </c>
      <c r="BP26" s="57">
        <f t="shared" si="44"/>
        <v>0</v>
      </c>
      <c r="BQ26" s="57">
        <f t="shared" si="45"/>
        <v>0</v>
      </c>
      <c r="BR26" s="57">
        <f t="shared" si="46"/>
        <v>0</v>
      </c>
      <c r="BV26" s="57">
        <f t="shared" si="8"/>
        <v>0</v>
      </c>
      <c r="BW26" s="57">
        <f t="shared" si="9"/>
        <v>0</v>
      </c>
      <c r="BX26" s="57">
        <f t="shared" si="10"/>
        <v>0</v>
      </c>
      <c r="BY26" s="57">
        <f t="shared" si="11"/>
        <v>0</v>
      </c>
    </row>
    <row r="27" spans="1:77" ht="18">
      <c r="A27" s="62"/>
      <c r="B27" s="76">
        <v>24</v>
      </c>
      <c r="C27" s="4">
        <v>24</v>
      </c>
      <c r="D27" s="45"/>
      <c r="E27" s="45"/>
      <c r="F27" s="45"/>
      <c r="G27" s="45"/>
      <c r="H27" s="73">
        <f t="shared" si="0"/>
        <v>0</v>
      </c>
      <c r="I27" s="73" t="e">
        <f t="shared" si="1"/>
        <v>#DIV/0!</v>
      </c>
      <c r="J27" s="75">
        <f t="shared" si="2"/>
        <v>0</v>
      </c>
      <c r="K27" s="61"/>
      <c r="L27" s="57"/>
      <c r="R27" s="87">
        <f t="shared" si="12"/>
        <v>0</v>
      </c>
      <c r="S27" s="87">
        <f t="shared" si="13"/>
        <v>0</v>
      </c>
      <c r="T27" s="87">
        <f t="shared" si="14"/>
        <v>0</v>
      </c>
      <c r="U27" s="87">
        <f t="shared" si="15"/>
        <v>0</v>
      </c>
      <c r="V27" s="88">
        <f t="shared" si="16"/>
        <v>0</v>
      </c>
      <c r="W27" s="89" t="e">
        <f t="shared" si="17"/>
        <v>#DIV/0!</v>
      </c>
      <c r="X27" s="90">
        <f t="shared" si="3"/>
        <v>0</v>
      </c>
      <c r="Y27" s="96"/>
      <c r="Z27" s="87" t="str">
        <f t="shared" si="4"/>
        <v> </v>
      </c>
      <c r="AA27" s="87" t="str">
        <f t="shared" si="5"/>
        <v> </v>
      </c>
      <c r="AB27" s="87" t="str">
        <f t="shared" si="6"/>
        <v> </v>
      </c>
      <c r="AC27" s="87" t="str">
        <f t="shared" si="7"/>
        <v> </v>
      </c>
      <c r="AF27" s="108">
        <f t="shared" si="18"/>
        <v>3</v>
      </c>
      <c r="AG27" s="53">
        <f t="shared" si="19"/>
        <v>1</v>
      </c>
      <c r="AH27" s="53">
        <f t="shared" si="20"/>
        <v>1</v>
      </c>
      <c r="AI27" s="53">
        <f t="shared" si="21"/>
        <v>1</v>
      </c>
      <c r="AJ27" s="110">
        <f t="shared" si="22"/>
        <v>1000000</v>
      </c>
      <c r="AK27" s="109">
        <f t="shared" si="23"/>
        <v>2</v>
      </c>
      <c r="AL27" s="53">
        <f t="shared" si="24"/>
        <v>1</v>
      </c>
      <c r="AM27" s="53">
        <f t="shared" si="25"/>
        <v>1</v>
      </c>
      <c r="AN27" s="111">
        <f t="shared" si="26"/>
        <v>100000</v>
      </c>
      <c r="AO27" s="108">
        <f t="shared" si="27"/>
        <v>1</v>
      </c>
      <c r="AP27" s="53">
        <f t="shared" si="28"/>
        <v>1</v>
      </c>
      <c r="AQ27" s="110">
        <f t="shared" si="29"/>
        <v>10000</v>
      </c>
      <c r="AR27" s="112">
        <f t="shared" si="30"/>
        <v>1110000</v>
      </c>
      <c r="AS27" s="46" t="s">
        <v>31</v>
      </c>
      <c r="AT27" s="59" t="e">
        <f>SUM('SA 2017 SRP-Open'!#REF!-'SA 2017 SRP-Open'!#REF!)</f>
        <v>#REF!</v>
      </c>
      <c r="AU27" s="47" t="s">
        <v>23</v>
      </c>
      <c r="AV27" s="48" t="s">
        <v>32</v>
      </c>
      <c r="AW27" s="49" t="s">
        <v>33</v>
      </c>
      <c r="AX27" s="60" t="s">
        <v>34</v>
      </c>
      <c r="AZ27" s="57">
        <f t="shared" si="31"/>
        <v>0</v>
      </c>
      <c r="BA27" s="57">
        <f t="shared" si="32"/>
        <v>0</v>
      </c>
      <c r="BB27" s="57">
        <f t="shared" si="33"/>
        <v>0</v>
      </c>
      <c r="BC27" s="57">
        <f t="shared" si="34"/>
        <v>0</v>
      </c>
      <c r="BE27" s="57">
        <f t="shared" si="35"/>
        <v>0</v>
      </c>
      <c r="BF27" s="57">
        <f t="shared" si="36"/>
        <v>0</v>
      </c>
      <c r="BG27" s="57">
        <f t="shared" si="37"/>
        <v>0</v>
      </c>
      <c r="BH27" s="57">
        <f t="shared" si="38"/>
        <v>0</v>
      </c>
      <c r="BJ27" s="57">
        <f t="shared" si="39"/>
        <v>0</v>
      </c>
      <c r="BK27" s="57">
        <f t="shared" si="40"/>
        <v>0</v>
      </c>
      <c r="BL27" s="57">
        <f t="shared" si="41"/>
        <v>0</v>
      </c>
      <c r="BM27" s="57">
        <f t="shared" si="42"/>
        <v>0</v>
      </c>
      <c r="BO27" s="57">
        <f t="shared" si="43"/>
        <v>0</v>
      </c>
      <c r="BP27" s="57">
        <f t="shared" si="44"/>
        <v>0</v>
      </c>
      <c r="BQ27" s="57">
        <f t="shared" si="45"/>
        <v>0</v>
      </c>
      <c r="BR27" s="57">
        <f t="shared" si="46"/>
        <v>0</v>
      </c>
      <c r="BV27" s="57">
        <f t="shared" si="8"/>
        <v>0</v>
      </c>
      <c r="BW27" s="57">
        <f t="shared" si="9"/>
        <v>0</v>
      </c>
      <c r="BX27" s="57">
        <f t="shared" si="10"/>
        <v>0</v>
      </c>
      <c r="BY27" s="57">
        <f t="shared" si="11"/>
        <v>0</v>
      </c>
    </row>
    <row r="28" spans="1:77" ht="18">
      <c r="A28" s="62"/>
      <c r="B28" s="76">
        <v>25</v>
      </c>
      <c r="C28" s="64">
        <v>25</v>
      </c>
      <c r="D28" s="44"/>
      <c r="E28" s="44"/>
      <c r="F28" s="44"/>
      <c r="G28" s="44"/>
      <c r="H28" s="73">
        <f t="shared" si="0"/>
        <v>0</v>
      </c>
      <c r="I28" s="73" t="e">
        <f t="shared" si="1"/>
        <v>#DIV/0!</v>
      </c>
      <c r="J28" s="75">
        <f t="shared" si="2"/>
        <v>0</v>
      </c>
      <c r="K28" s="61"/>
      <c r="L28" s="57"/>
      <c r="R28" s="87">
        <f t="shared" si="12"/>
        <v>0</v>
      </c>
      <c r="S28" s="87">
        <f t="shared" si="13"/>
        <v>0</v>
      </c>
      <c r="T28" s="87">
        <f t="shared" si="14"/>
        <v>0</v>
      </c>
      <c r="U28" s="87">
        <f t="shared" si="15"/>
        <v>0</v>
      </c>
      <c r="V28" s="88">
        <f t="shared" si="16"/>
        <v>0</v>
      </c>
      <c r="W28" s="89" t="e">
        <f t="shared" si="17"/>
        <v>#DIV/0!</v>
      </c>
      <c r="X28" s="90">
        <f t="shared" si="3"/>
        <v>0</v>
      </c>
      <c r="Y28" s="96"/>
      <c r="Z28" s="87" t="str">
        <f t="shared" si="4"/>
        <v> </v>
      </c>
      <c r="AA28" s="87" t="str">
        <f t="shared" si="5"/>
        <v> </v>
      </c>
      <c r="AB28" s="87" t="str">
        <f t="shared" si="6"/>
        <v> </v>
      </c>
      <c r="AC28" s="87" t="str">
        <f t="shared" si="7"/>
        <v> </v>
      </c>
      <c r="AF28" s="108">
        <f t="shared" si="18"/>
        <v>3</v>
      </c>
      <c r="AG28" s="53">
        <f t="shared" si="19"/>
        <v>1</v>
      </c>
      <c r="AH28" s="53">
        <f t="shared" si="20"/>
        <v>1</v>
      </c>
      <c r="AI28" s="53">
        <f t="shared" si="21"/>
        <v>1</v>
      </c>
      <c r="AJ28" s="110">
        <f t="shared" si="22"/>
        <v>1000000</v>
      </c>
      <c r="AK28" s="109">
        <f t="shared" si="23"/>
        <v>2</v>
      </c>
      <c r="AL28" s="53">
        <f t="shared" si="24"/>
        <v>1</v>
      </c>
      <c r="AM28" s="53">
        <f t="shared" si="25"/>
        <v>1</v>
      </c>
      <c r="AN28" s="111">
        <f t="shared" si="26"/>
        <v>100000</v>
      </c>
      <c r="AO28" s="108">
        <f t="shared" si="27"/>
        <v>1</v>
      </c>
      <c r="AP28" s="53">
        <f t="shared" si="28"/>
        <v>1</v>
      </c>
      <c r="AQ28" s="110">
        <f t="shared" si="29"/>
        <v>10000</v>
      </c>
      <c r="AR28" s="112">
        <f t="shared" si="30"/>
        <v>1110000</v>
      </c>
      <c r="AS28" s="46" t="s">
        <v>31</v>
      </c>
      <c r="AT28" s="59" t="e">
        <f>SUM('SA 2017 SRP-Open'!#REF!-'SA 2017 SRP-Open'!#REF!)</f>
        <v>#REF!</v>
      </c>
      <c r="AU28" s="47" t="s">
        <v>23</v>
      </c>
      <c r="AV28" s="48" t="s">
        <v>32</v>
      </c>
      <c r="AW28" s="49" t="s">
        <v>33</v>
      </c>
      <c r="AX28" s="60" t="s">
        <v>34</v>
      </c>
      <c r="AZ28" s="57">
        <f t="shared" si="31"/>
        <v>0</v>
      </c>
      <c r="BA28" s="57">
        <f t="shared" si="32"/>
        <v>0</v>
      </c>
      <c r="BB28" s="57">
        <f t="shared" si="33"/>
        <v>0</v>
      </c>
      <c r="BC28" s="57">
        <f t="shared" si="34"/>
        <v>0</v>
      </c>
      <c r="BE28" s="57">
        <f t="shared" si="35"/>
        <v>0</v>
      </c>
      <c r="BF28" s="57">
        <f t="shared" si="36"/>
        <v>0</v>
      </c>
      <c r="BG28" s="57">
        <f t="shared" si="37"/>
        <v>0</v>
      </c>
      <c r="BH28" s="57">
        <f t="shared" si="38"/>
        <v>0</v>
      </c>
      <c r="BJ28" s="57">
        <f t="shared" si="39"/>
        <v>0</v>
      </c>
      <c r="BK28" s="57">
        <f t="shared" si="40"/>
        <v>0</v>
      </c>
      <c r="BL28" s="57">
        <f t="shared" si="41"/>
        <v>0</v>
      </c>
      <c r="BM28" s="57">
        <f t="shared" si="42"/>
        <v>0</v>
      </c>
      <c r="BO28" s="57">
        <f t="shared" si="43"/>
        <v>0</v>
      </c>
      <c r="BP28" s="57">
        <f t="shared" si="44"/>
        <v>0</v>
      </c>
      <c r="BQ28" s="57">
        <f t="shared" si="45"/>
        <v>0</v>
      </c>
      <c r="BR28" s="57">
        <f t="shared" si="46"/>
        <v>0</v>
      </c>
      <c r="BV28" s="57">
        <f t="shared" si="8"/>
        <v>0</v>
      </c>
      <c r="BW28" s="57">
        <f t="shared" si="9"/>
        <v>0</v>
      </c>
      <c r="BX28" s="57">
        <f t="shared" si="10"/>
        <v>0</v>
      </c>
      <c r="BY28" s="57">
        <f t="shared" si="11"/>
        <v>0</v>
      </c>
    </row>
    <row r="29" spans="1:77" ht="18">
      <c r="A29" s="62"/>
      <c r="B29" s="76">
        <v>26</v>
      </c>
      <c r="C29" s="4">
        <v>26</v>
      </c>
      <c r="D29" s="45"/>
      <c r="E29" s="45"/>
      <c r="F29" s="45"/>
      <c r="G29" s="45"/>
      <c r="H29" s="73">
        <f t="shared" si="0"/>
        <v>0</v>
      </c>
      <c r="I29" s="73" t="e">
        <f t="shared" si="1"/>
        <v>#DIV/0!</v>
      </c>
      <c r="J29" s="75">
        <f t="shared" si="2"/>
        <v>0</v>
      </c>
      <c r="K29" s="61"/>
      <c r="L29" s="57"/>
      <c r="R29" s="87">
        <f t="shared" si="12"/>
        <v>0</v>
      </c>
      <c r="S29" s="87">
        <f t="shared" si="13"/>
        <v>0</v>
      </c>
      <c r="T29" s="87">
        <f t="shared" si="14"/>
        <v>0</v>
      </c>
      <c r="U29" s="87">
        <f t="shared" si="15"/>
        <v>0</v>
      </c>
      <c r="V29" s="88">
        <f t="shared" si="16"/>
        <v>0</v>
      </c>
      <c r="W29" s="89" t="e">
        <f t="shared" si="17"/>
        <v>#DIV/0!</v>
      </c>
      <c r="X29" s="90">
        <f t="shared" si="3"/>
        <v>0</v>
      </c>
      <c r="Y29" s="96"/>
      <c r="Z29" s="87" t="str">
        <f t="shared" si="4"/>
        <v> </v>
      </c>
      <c r="AA29" s="87" t="str">
        <f t="shared" si="5"/>
        <v> </v>
      </c>
      <c r="AB29" s="87" t="str">
        <f t="shared" si="6"/>
        <v> </v>
      </c>
      <c r="AC29" s="87" t="str">
        <f t="shared" si="7"/>
        <v> </v>
      </c>
      <c r="AF29" s="108">
        <f t="shared" si="18"/>
        <v>3</v>
      </c>
      <c r="AG29" s="53">
        <f t="shared" si="19"/>
        <v>1</v>
      </c>
      <c r="AH29" s="53">
        <f t="shared" si="20"/>
        <v>1</v>
      </c>
      <c r="AI29" s="53">
        <f t="shared" si="21"/>
        <v>1</v>
      </c>
      <c r="AJ29" s="110">
        <f t="shared" si="22"/>
        <v>1000000</v>
      </c>
      <c r="AK29" s="109">
        <f t="shared" si="23"/>
        <v>2</v>
      </c>
      <c r="AL29" s="53">
        <f t="shared" si="24"/>
        <v>1</v>
      </c>
      <c r="AM29" s="53">
        <f t="shared" si="25"/>
        <v>1</v>
      </c>
      <c r="AN29" s="111">
        <f t="shared" si="26"/>
        <v>100000</v>
      </c>
      <c r="AO29" s="108">
        <f t="shared" si="27"/>
        <v>1</v>
      </c>
      <c r="AP29" s="53">
        <f t="shared" si="28"/>
        <v>1</v>
      </c>
      <c r="AQ29" s="110">
        <f t="shared" si="29"/>
        <v>10000</v>
      </c>
      <c r="AR29" s="112">
        <f t="shared" si="30"/>
        <v>1110000</v>
      </c>
      <c r="AS29" s="46" t="s">
        <v>31</v>
      </c>
      <c r="AT29" s="59" t="e">
        <f>SUM('SA 2017 SRP-Open'!#REF!-'SA 2017 SRP-Open'!#REF!)</f>
        <v>#REF!</v>
      </c>
      <c r="AU29" s="47" t="s">
        <v>23</v>
      </c>
      <c r="AV29" s="48" t="s">
        <v>32</v>
      </c>
      <c r="AW29" s="49" t="s">
        <v>33</v>
      </c>
      <c r="AX29" s="60" t="s">
        <v>34</v>
      </c>
      <c r="AZ29" s="57">
        <f t="shared" si="31"/>
        <v>0</v>
      </c>
      <c r="BA29" s="57">
        <f t="shared" si="32"/>
        <v>0</v>
      </c>
      <c r="BB29" s="57">
        <f t="shared" si="33"/>
        <v>0</v>
      </c>
      <c r="BC29" s="57">
        <f t="shared" si="34"/>
        <v>0</v>
      </c>
      <c r="BE29" s="57">
        <f t="shared" si="35"/>
        <v>0</v>
      </c>
      <c r="BF29" s="57">
        <f t="shared" si="36"/>
        <v>0</v>
      </c>
      <c r="BG29" s="57">
        <f t="shared" si="37"/>
        <v>0</v>
      </c>
      <c r="BH29" s="57">
        <f t="shared" si="38"/>
        <v>0</v>
      </c>
      <c r="BJ29" s="57">
        <f t="shared" si="39"/>
        <v>0</v>
      </c>
      <c r="BK29" s="57">
        <f t="shared" si="40"/>
        <v>0</v>
      </c>
      <c r="BL29" s="57">
        <f t="shared" si="41"/>
        <v>0</v>
      </c>
      <c r="BM29" s="57">
        <f t="shared" si="42"/>
        <v>0</v>
      </c>
      <c r="BO29" s="57">
        <f t="shared" si="43"/>
        <v>0</v>
      </c>
      <c r="BP29" s="57">
        <f t="shared" si="44"/>
        <v>0</v>
      </c>
      <c r="BQ29" s="57">
        <f t="shared" si="45"/>
        <v>0</v>
      </c>
      <c r="BR29" s="57">
        <f t="shared" si="46"/>
        <v>0</v>
      </c>
      <c r="BV29" s="57">
        <f t="shared" si="8"/>
        <v>0</v>
      </c>
      <c r="BW29" s="57">
        <f t="shared" si="9"/>
        <v>0</v>
      </c>
      <c r="BX29" s="57">
        <f t="shared" si="10"/>
        <v>0</v>
      </c>
      <c r="BY29" s="57">
        <f t="shared" si="11"/>
        <v>0</v>
      </c>
    </row>
    <row r="30" spans="1:77" ht="18">
      <c r="A30" s="62"/>
      <c r="B30" s="76">
        <v>27</v>
      </c>
      <c r="C30" s="64">
        <v>27</v>
      </c>
      <c r="D30" s="44"/>
      <c r="E30" s="44"/>
      <c r="F30" s="44"/>
      <c r="G30" s="44"/>
      <c r="H30" s="73">
        <f t="shared" si="0"/>
        <v>0</v>
      </c>
      <c r="I30" s="73" t="e">
        <f t="shared" si="1"/>
        <v>#DIV/0!</v>
      </c>
      <c r="J30" s="75">
        <f t="shared" si="2"/>
        <v>0</v>
      </c>
      <c r="K30" s="61"/>
      <c r="L30" s="57"/>
      <c r="R30" s="87">
        <f t="shared" si="12"/>
        <v>0</v>
      </c>
      <c r="S30" s="87">
        <f t="shared" si="13"/>
        <v>0</v>
      </c>
      <c r="T30" s="87">
        <f t="shared" si="14"/>
        <v>0</v>
      </c>
      <c r="U30" s="87">
        <f t="shared" si="15"/>
        <v>0</v>
      </c>
      <c r="V30" s="88">
        <f t="shared" si="16"/>
        <v>0</v>
      </c>
      <c r="W30" s="89" t="e">
        <f t="shared" si="17"/>
        <v>#DIV/0!</v>
      </c>
      <c r="X30" s="90">
        <f t="shared" si="3"/>
        <v>0</v>
      </c>
      <c r="Y30" s="96"/>
      <c r="Z30" s="87" t="str">
        <f t="shared" si="4"/>
        <v> </v>
      </c>
      <c r="AA30" s="87" t="str">
        <f t="shared" si="5"/>
        <v> </v>
      </c>
      <c r="AB30" s="87" t="str">
        <f t="shared" si="6"/>
        <v> </v>
      </c>
      <c r="AC30" s="87" t="str">
        <f t="shared" si="7"/>
        <v> </v>
      </c>
      <c r="AF30" s="108">
        <f t="shared" si="18"/>
        <v>3</v>
      </c>
      <c r="AG30" s="53">
        <f t="shared" si="19"/>
        <v>1</v>
      </c>
      <c r="AH30" s="53">
        <f t="shared" si="20"/>
        <v>1</v>
      </c>
      <c r="AI30" s="53">
        <f t="shared" si="21"/>
        <v>1</v>
      </c>
      <c r="AJ30" s="110">
        <f t="shared" si="22"/>
        <v>1000000</v>
      </c>
      <c r="AK30" s="109">
        <f t="shared" si="23"/>
        <v>2</v>
      </c>
      <c r="AL30" s="53">
        <f t="shared" si="24"/>
        <v>1</v>
      </c>
      <c r="AM30" s="53">
        <f t="shared" si="25"/>
        <v>1</v>
      </c>
      <c r="AN30" s="111">
        <f t="shared" si="26"/>
        <v>100000</v>
      </c>
      <c r="AO30" s="108">
        <f t="shared" si="27"/>
        <v>1</v>
      </c>
      <c r="AP30" s="53">
        <f t="shared" si="28"/>
        <v>1</v>
      </c>
      <c r="AQ30" s="110">
        <f t="shared" si="29"/>
        <v>10000</v>
      </c>
      <c r="AR30" s="112">
        <f t="shared" si="30"/>
        <v>1110000</v>
      </c>
      <c r="AS30" s="46" t="s">
        <v>31</v>
      </c>
      <c r="AT30" s="59" t="e">
        <f>SUM('SA 2017 SRP-Open'!#REF!-'SA 2017 SRP-Open'!#REF!)</f>
        <v>#REF!</v>
      </c>
      <c r="AU30" s="47" t="s">
        <v>23</v>
      </c>
      <c r="AV30" s="48" t="s">
        <v>32</v>
      </c>
      <c r="AW30" s="49" t="s">
        <v>33</v>
      </c>
      <c r="AX30" s="60" t="s">
        <v>34</v>
      </c>
      <c r="AZ30" s="57">
        <f t="shared" si="31"/>
        <v>0</v>
      </c>
      <c r="BA30" s="57">
        <f t="shared" si="32"/>
        <v>0</v>
      </c>
      <c r="BB30" s="57">
        <f t="shared" si="33"/>
        <v>0</v>
      </c>
      <c r="BC30" s="57">
        <f t="shared" si="34"/>
        <v>0</v>
      </c>
      <c r="BE30" s="57">
        <f t="shared" si="35"/>
        <v>0</v>
      </c>
      <c r="BF30" s="57">
        <f t="shared" si="36"/>
        <v>0</v>
      </c>
      <c r="BG30" s="57">
        <f t="shared" si="37"/>
        <v>0</v>
      </c>
      <c r="BH30" s="57">
        <f t="shared" si="38"/>
        <v>0</v>
      </c>
      <c r="BJ30" s="57">
        <f t="shared" si="39"/>
        <v>0</v>
      </c>
      <c r="BK30" s="57">
        <f t="shared" si="40"/>
        <v>0</v>
      </c>
      <c r="BL30" s="57">
        <f t="shared" si="41"/>
        <v>0</v>
      </c>
      <c r="BM30" s="57">
        <f t="shared" si="42"/>
        <v>0</v>
      </c>
      <c r="BO30" s="57">
        <f t="shared" si="43"/>
        <v>0</v>
      </c>
      <c r="BP30" s="57">
        <f t="shared" si="44"/>
        <v>0</v>
      </c>
      <c r="BQ30" s="57">
        <f t="shared" si="45"/>
        <v>0</v>
      </c>
      <c r="BR30" s="57">
        <f t="shared" si="46"/>
        <v>0</v>
      </c>
      <c r="BV30" s="57">
        <f t="shared" si="8"/>
        <v>0</v>
      </c>
      <c r="BW30" s="57">
        <f t="shared" si="9"/>
        <v>0</v>
      </c>
      <c r="BX30" s="57">
        <f t="shared" si="10"/>
        <v>0</v>
      </c>
      <c r="BY30" s="57">
        <f t="shared" si="11"/>
        <v>0</v>
      </c>
    </row>
    <row r="31" spans="1:77" ht="18">
      <c r="A31" s="62"/>
      <c r="B31" s="76">
        <v>28</v>
      </c>
      <c r="C31" s="4">
        <v>28</v>
      </c>
      <c r="D31" s="45"/>
      <c r="E31" s="45"/>
      <c r="F31" s="45"/>
      <c r="G31" s="45"/>
      <c r="H31" s="73">
        <f t="shared" si="0"/>
        <v>0</v>
      </c>
      <c r="I31" s="73" t="e">
        <f t="shared" si="1"/>
        <v>#DIV/0!</v>
      </c>
      <c r="J31" s="75">
        <f t="shared" si="2"/>
        <v>0</v>
      </c>
      <c r="K31" s="61"/>
      <c r="L31" s="57"/>
      <c r="R31" s="87">
        <f t="shared" si="12"/>
        <v>0</v>
      </c>
      <c r="S31" s="87">
        <f t="shared" si="13"/>
        <v>0</v>
      </c>
      <c r="T31" s="87">
        <f t="shared" si="14"/>
        <v>0</v>
      </c>
      <c r="U31" s="87">
        <f t="shared" si="15"/>
        <v>0</v>
      </c>
      <c r="V31" s="88">
        <f t="shared" si="16"/>
        <v>0</v>
      </c>
      <c r="W31" s="89" t="e">
        <f t="shared" si="17"/>
        <v>#DIV/0!</v>
      </c>
      <c r="X31" s="90">
        <f t="shared" si="3"/>
        <v>0</v>
      </c>
      <c r="Y31" s="96"/>
      <c r="Z31" s="87" t="str">
        <f t="shared" si="4"/>
        <v> </v>
      </c>
      <c r="AA31" s="87" t="str">
        <f t="shared" si="5"/>
        <v> </v>
      </c>
      <c r="AB31" s="87" t="str">
        <f t="shared" si="6"/>
        <v> </v>
      </c>
      <c r="AC31" s="87" t="str">
        <f t="shared" si="7"/>
        <v> </v>
      </c>
      <c r="AF31" s="108">
        <f t="shared" si="18"/>
        <v>3</v>
      </c>
      <c r="AG31" s="53">
        <f t="shared" si="19"/>
        <v>1</v>
      </c>
      <c r="AH31" s="53">
        <f t="shared" si="20"/>
        <v>1</v>
      </c>
      <c r="AI31" s="53">
        <f t="shared" si="21"/>
        <v>1</v>
      </c>
      <c r="AJ31" s="110">
        <f t="shared" si="22"/>
        <v>1000000</v>
      </c>
      <c r="AK31" s="109">
        <f t="shared" si="23"/>
        <v>2</v>
      </c>
      <c r="AL31" s="53">
        <f t="shared" si="24"/>
        <v>1</v>
      </c>
      <c r="AM31" s="53">
        <f t="shared" si="25"/>
        <v>1</v>
      </c>
      <c r="AN31" s="111">
        <f t="shared" si="26"/>
        <v>100000</v>
      </c>
      <c r="AO31" s="108">
        <f t="shared" si="27"/>
        <v>1</v>
      </c>
      <c r="AP31" s="53">
        <f t="shared" si="28"/>
        <v>1</v>
      </c>
      <c r="AQ31" s="110">
        <f t="shared" si="29"/>
        <v>10000</v>
      </c>
      <c r="AR31" s="112">
        <f t="shared" si="30"/>
        <v>1110000</v>
      </c>
      <c r="AS31" s="46" t="s">
        <v>31</v>
      </c>
      <c r="AT31" s="59" t="e">
        <f>SUM('SA 2017 SRP-Open'!#REF!-'SA 2017 SRP-Open'!#REF!)</f>
        <v>#REF!</v>
      </c>
      <c r="AU31" s="47" t="s">
        <v>23</v>
      </c>
      <c r="AV31" s="48" t="s">
        <v>32</v>
      </c>
      <c r="AW31" s="49" t="s">
        <v>33</v>
      </c>
      <c r="AX31" s="60" t="s">
        <v>34</v>
      </c>
      <c r="AZ31" s="57">
        <f t="shared" si="31"/>
        <v>0</v>
      </c>
      <c r="BA31" s="57">
        <f t="shared" si="32"/>
        <v>0</v>
      </c>
      <c r="BB31" s="57">
        <f t="shared" si="33"/>
        <v>0</v>
      </c>
      <c r="BC31" s="57">
        <f t="shared" si="34"/>
        <v>0</v>
      </c>
      <c r="BE31" s="57">
        <f t="shared" si="35"/>
        <v>0</v>
      </c>
      <c r="BF31" s="57">
        <f t="shared" si="36"/>
        <v>0</v>
      </c>
      <c r="BG31" s="57">
        <f t="shared" si="37"/>
        <v>0</v>
      </c>
      <c r="BH31" s="57">
        <f t="shared" si="38"/>
        <v>0</v>
      </c>
      <c r="BJ31" s="57">
        <f t="shared" si="39"/>
        <v>0</v>
      </c>
      <c r="BK31" s="57">
        <f t="shared" si="40"/>
        <v>0</v>
      </c>
      <c r="BL31" s="57">
        <f t="shared" si="41"/>
        <v>0</v>
      </c>
      <c r="BM31" s="57">
        <f t="shared" si="42"/>
        <v>0</v>
      </c>
      <c r="BO31" s="57">
        <f t="shared" si="43"/>
        <v>0</v>
      </c>
      <c r="BP31" s="57">
        <f t="shared" si="44"/>
        <v>0</v>
      </c>
      <c r="BQ31" s="57">
        <f t="shared" si="45"/>
        <v>0</v>
      </c>
      <c r="BR31" s="57">
        <f t="shared" si="46"/>
        <v>0</v>
      </c>
      <c r="BV31" s="57">
        <f t="shared" si="8"/>
        <v>0</v>
      </c>
      <c r="BW31" s="57">
        <f t="shared" si="9"/>
        <v>0</v>
      </c>
      <c r="BX31" s="57">
        <f t="shared" si="10"/>
        <v>0</v>
      </c>
      <c r="BY31" s="57">
        <f t="shared" si="11"/>
        <v>0</v>
      </c>
    </row>
    <row r="32" spans="1:77" ht="18">
      <c r="A32" s="62"/>
      <c r="B32" s="76">
        <v>29</v>
      </c>
      <c r="C32" s="64">
        <v>29</v>
      </c>
      <c r="D32" s="44"/>
      <c r="E32" s="44"/>
      <c r="F32" s="44"/>
      <c r="G32" s="44"/>
      <c r="H32" s="73">
        <f t="shared" si="0"/>
        <v>0</v>
      </c>
      <c r="I32" s="73" t="e">
        <f t="shared" si="1"/>
        <v>#DIV/0!</v>
      </c>
      <c r="J32" s="75">
        <f t="shared" si="2"/>
        <v>0</v>
      </c>
      <c r="K32" s="61"/>
      <c r="L32" s="57"/>
      <c r="R32" s="87">
        <f t="shared" si="12"/>
        <v>0</v>
      </c>
      <c r="S32" s="87">
        <f t="shared" si="13"/>
        <v>0</v>
      </c>
      <c r="T32" s="87">
        <f t="shared" si="14"/>
        <v>0</v>
      </c>
      <c r="U32" s="87">
        <f t="shared" si="15"/>
        <v>0</v>
      </c>
      <c r="V32" s="88">
        <f t="shared" si="16"/>
        <v>0</v>
      </c>
      <c r="W32" s="89" t="e">
        <f t="shared" si="17"/>
        <v>#DIV/0!</v>
      </c>
      <c r="X32" s="90">
        <f t="shared" si="3"/>
        <v>0</v>
      </c>
      <c r="Y32" s="96"/>
      <c r="Z32" s="87" t="str">
        <f t="shared" si="4"/>
        <v> </v>
      </c>
      <c r="AA32" s="87" t="str">
        <f t="shared" si="5"/>
        <v> </v>
      </c>
      <c r="AB32" s="87" t="str">
        <f t="shared" si="6"/>
        <v> </v>
      </c>
      <c r="AC32" s="87" t="str">
        <f t="shared" si="7"/>
        <v> </v>
      </c>
      <c r="AF32" s="108">
        <f t="shared" si="18"/>
        <v>3</v>
      </c>
      <c r="AG32" s="53">
        <f t="shared" si="19"/>
        <v>1</v>
      </c>
      <c r="AH32" s="53">
        <f t="shared" si="20"/>
        <v>1</v>
      </c>
      <c r="AI32" s="53">
        <f t="shared" si="21"/>
        <v>1</v>
      </c>
      <c r="AJ32" s="110">
        <f t="shared" si="22"/>
        <v>1000000</v>
      </c>
      <c r="AK32" s="109">
        <f t="shared" si="23"/>
        <v>2</v>
      </c>
      <c r="AL32" s="53">
        <f t="shared" si="24"/>
        <v>1</v>
      </c>
      <c r="AM32" s="53">
        <f t="shared" si="25"/>
        <v>1</v>
      </c>
      <c r="AN32" s="111">
        <f t="shared" si="26"/>
        <v>100000</v>
      </c>
      <c r="AO32" s="108">
        <f t="shared" si="27"/>
        <v>1</v>
      </c>
      <c r="AP32" s="53">
        <f t="shared" si="28"/>
        <v>1</v>
      </c>
      <c r="AQ32" s="110">
        <f t="shared" si="29"/>
        <v>10000</v>
      </c>
      <c r="AR32" s="112">
        <f t="shared" si="30"/>
        <v>1110000</v>
      </c>
      <c r="AS32" s="46" t="s">
        <v>31</v>
      </c>
      <c r="AT32" s="59" t="e">
        <f>SUM('SA 2017 SRP-Open'!#REF!-'SA 2017 SRP-Open'!#REF!)</f>
        <v>#REF!</v>
      </c>
      <c r="AU32" s="47" t="s">
        <v>23</v>
      </c>
      <c r="AV32" s="48" t="s">
        <v>32</v>
      </c>
      <c r="AW32" s="49" t="s">
        <v>33</v>
      </c>
      <c r="AX32" s="60" t="s">
        <v>34</v>
      </c>
      <c r="AZ32" s="57">
        <f t="shared" si="31"/>
        <v>0</v>
      </c>
      <c r="BA32" s="57">
        <f t="shared" si="32"/>
        <v>0</v>
      </c>
      <c r="BB32" s="57">
        <f t="shared" si="33"/>
        <v>0</v>
      </c>
      <c r="BC32" s="57">
        <f t="shared" si="34"/>
        <v>0</v>
      </c>
      <c r="BE32" s="57">
        <f t="shared" si="35"/>
        <v>0</v>
      </c>
      <c r="BF32" s="57">
        <f t="shared" si="36"/>
        <v>0</v>
      </c>
      <c r="BG32" s="57">
        <f t="shared" si="37"/>
        <v>0</v>
      </c>
      <c r="BH32" s="57">
        <f t="shared" si="38"/>
        <v>0</v>
      </c>
      <c r="BJ32" s="57">
        <f t="shared" si="39"/>
        <v>0</v>
      </c>
      <c r="BK32" s="57">
        <f t="shared" si="40"/>
        <v>0</v>
      </c>
      <c r="BL32" s="57">
        <f t="shared" si="41"/>
        <v>0</v>
      </c>
      <c r="BM32" s="57">
        <f t="shared" si="42"/>
        <v>0</v>
      </c>
      <c r="BO32" s="57">
        <f t="shared" si="43"/>
        <v>0</v>
      </c>
      <c r="BP32" s="57">
        <f t="shared" si="44"/>
        <v>0</v>
      </c>
      <c r="BQ32" s="57">
        <f t="shared" si="45"/>
        <v>0</v>
      </c>
      <c r="BR32" s="57">
        <f t="shared" si="46"/>
        <v>0</v>
      </c>
      <c r="BV32" s="57">
        <f t="shared" si="8"/>
        <v>0</v>
      </c>
      <c r="BW32" s="57">
        <f t="shared" si="9"/>
        <v>0</v>
      </c>
      <c r="BX32" s="57">
        <f t="shared" si="10"/>
        <v>0</v>
      </c>
      <c r="BY32" s="57">
        <f t="shared" si="11"/>
        <v>0</v>
      </c>
    </row>
    <row r="33" spans="1:77" ht="18">
      <c r="A33" s="62"/>
      <c r="B33" s="76">
        <v>30</v>
      </c>
      <c r="C33" s="4">
        <v>30</v>
      </c>
      <c r="D33" s="45"/>
      <c r="E33" s="45"/>
      <c r="F33" s="45"/>
      <c r="G33" s="45"/>
      <c r="H33" s="73">
        <f t="shared" si="0"/>
        <v>0</v>
      </c>
      <c r="I33" s="73" t="e">
        <f t="shared" si="1"/>
        <v>#DIV/0!</v>
      </c>
      <c r="J33" s="75">
        <f t="shared" si="2"/>
        <v>0</v>
      </c>
      <c r="K33" s="61"/>
      <c r="L33" s="57"/>
      <c r="R33" s="87">
        <f t="shared" si="12"/>
        <v>0</v>
      </c>
      <c r="S33" s="87">
        <f t="shared" si="13"/>
        <v>0</v>
      </c>
      <c r="T33" s="87">
        <f t="shared" si="14"/>
        <v>0</v>
      </c>
      <c r="U33" s="87">
        <f t="shared" si="15"/>
        <v>0</v>
      </c>
      <c r="V33" s="88">
        <f t="shared" si="16"/>
        <v>0</v>
      </c>
      <c r="W33" s="89" t="e">
        <f t="shared" si="17"/>
        <v>#DIV/0!</v>
      </c>
      <c r="X33" s="90">
        <f t="shared" si="3"/>
        <v>0</v>
      </c>
      <c r="Y33" s="96"/>
      <c r="Z33" s="87" t="str">
        <f t="shared" si="4"/>
        <v> </v>
      </c>
      <c r="AA33" s="87" t="str">
        <f t="shared" si="5"/>
        <v> </v>
      </c>
      <c r="AB33" s="87" t="str">
        <f t="shared" si="6"/>
        <v> </v>
      </c>
      <c r="AC33" s="87" t="str">
        <f t="shared" si="7"/>
        <v> </v>
      </c>
      <c r="AF33" s="108">
        <f t="shared" si="18"/>
        <v>3</v>
      </c>
      <c r="AG33" s="53">
        <f t="shared" si="19"/>
        <v>1</v>
      </c>
      <c r="AH33" s="53">
        <f t="shared" si="20"/>
        <v>1</v>
      </c>
      <c r="AI33" s="53">
        <f t="shared" si="21"/>
        <v>1</v>
      </c>
      <c r="AJ33" s="110">
        <f t="shared" si="22"/>
        <v>1000000</v>
      </c>
      <c r="AK33" s="109">
        <f t="shared" si="23"/>
        <v>2</v>
      </c>
      <c r="AL33" s="53">
        <f t="shared" si="24"/>
        <v>1</v>
      </c>
      <c r="AM33" s="53">
        <f t="shared" si="25"/>
        <v>1</v>
      </c>
      <c r="AN33" s="111">
        <f t="shared" si="26"/>
        <v>100000</v>
      </c>
      <c r="AO33" s="108">
        <f t="shared" si="27"/>
        <v>1</v>
      </c>
      <c r="AP33" s="53">
        <f t="shared" si="28"/>
        <v>1</v>
      </c>
      <c r="AQ33" s="110">
        <f t="shared" si="29"/>
        <v>10000</v>
      </c>
      <c r="AR33" s="112">
        <f t="shared" si="30"/>
        <v>1110000</v>
      </c>
      <c r="AS33" s="46" t="s">
        <v>31</v>
      </c>
      <c r="AT33" s="59" t="e">
        <f>SUM('SA 2017 SRP-Open'!#REF!-'SA 2017 SRP-Open'!#REF!)</f>
        <v>#REF!</v>
      </c>
      <c r="AU33" s="47" t="s">
        <v>23</v>
      </c>
      <c r="AV33" s="48" t="s">
        <v>32</v>
      </c>
      <c r="AW33" s="49" t="s">
        <v>33</v>
      </c>
      <c r="AX33" s="60" t="s">
        <v>34</v>
      </c>
      <c r="AZ33" s="57">
        <f t="shared" si="31"/>
        <v>0</v>
      </c>
      <c r="BA33" s="57">
        <f t="shared" si="32"/>
        <v>0</v>
      </c>
      <c r="BB33" s="57">
        <f t="shared" si="33"/>
        <v>0</v>
      </c>
      <c r="BC33" s="57">
        <f t="shared" si="34"/>
        <v>0</v>
      </c>
      <c r="BE33" s="57">
        <f t="shared" si="35"/>
        <v>0</v>
      </c>
      <c r="BF33" s="57">
        <f t="shared" si="36"/>
        <v>0</v>
      </c>
      <c r="BG33" s="57">
        <f t="shared" si="37"/>
        <v>0</v>
      </c>
      <c r="BH33" s="57">
        <f t="shared" si="38"/>
        <v>0</v>
      </c>
      <c r="BJ33" s="57">
        <f t="shared" si="39"/>
        <v>0</v>
      </c>
      <c r="BK33" s="57">
        <f t="shared" si="40"/>
        <v>0</v>
      </c>
      <c r="BL33" s="57">
        <f t="shared" si="41"/>
        <v>0</v>
      </c>
      <c r="BM33" s="57">
        <f t="shared" si="42"/>
        <v>0</v>
      </c>
      <c r="BO33" s="57">
        <f t="shared" si="43"/>
        <v>0</v>
      </c>
      <c r="BP33" s="57">
        <f t="shared" si="44"/>
        <v>0</v>
      </c>
      <c r="BQ33" s="57">
        <f t="shared" si="45"/>
        <v>0</v>
      </c>
      <c r="BR33" s="57">
        <f t="shared" si="46"/>
        <v>0</v>
      </c>
      <c r="BV33" s="57">
        <f t="shared" si="8"/>
        <v>0</v>
      </c>
      <c r="BW33" s="57">
        <f t="shared" si="9"/>
        <v>0</v>
      </c>
      <c r="BX33" s="57">
        <f t="shared" si="10"/>
        <v>0</v>
      </c>
      <c r="BY33" s="57">
        <f t="shared" si="11"/>
        <v>0</v>
      </c>
    </row>
    <row r="34" spans="1:77" ht="18">
      <c r="A34" s="62"/>
      <c r="B34" s="76">
        <v>31</v>
      </c>
      <c r="C34" s="64">
        <v>31</v>
      </c>
      <c r="D34" s="44"/>
      <c r="E34" s="44"/>
      <c r="F34" s="44"/>
      <c r="G34" s="44"/>
      <c r="H34" s="73">
        <f t="shared" si="0"/>
        <v>0</v>
      </c>
      <c r="I34" s="73" t="e">
        <f t="shared" si="1"/>
        <v>#DIV/0!</v>
      </c>
      <c r="J34" s="75">
        <f t="shared" si="2"/>
        <v>0</v>
      </c>
      <c r="K34" s="61"/>
      <c r="L34" s="57"/>
      <c r="R34" s="87">
        <f t="shared" si="12"/>
        <v>0</v>
      </c>
      <c r="S34" s="87">
        <f t="shared" si="13"/>
        <v>0</v>
      </c>
      <c r="T34" s="87">
        <f t="shared" si="14"/>
        <v>0</v>
      </c>
      <c r="U34" s="87">
        <f t="shared" si="15"/>
        <v>0</v>
      </c>
      <c r="V34" s="88">
        <f t="shared" si="16"/>
        <v>0</v>
      </c>
      <c r="W34" s="89" t="e">
        <f t="shared" si="17"/>
        <v>#DIV/0!</v>
      </c>
      <c r="X34" s="90">
        <f t="shared" si="3"/>
        <v>0</v>
      </c>
      <c r="Y34" s="96"/>
      <c r="Z34" s="87" t="str">
        <f t="shared" si="4"/>
        <v> </v>
      </c>
      <c r="AA34" s="87" t="str">
        <f t="shared" si="5"/>
        <v> </v>
      </c>
      <c r="AB34" s="87" t="str">
        <f t="shared" si="6"/>
        <v> </v>
      </c>
      <c r="AC34" s="87" t="str">
        <f t="shared" si="7"/>
        <v> </v>
      </c>
      <c r="AF34" s="108">
        <f t="shared" si="18"/>
        <v>3</v>
      </c>
      <c r="AG34" s="53">
        <f t="shared" si="19"/>
        <v>1</v>
      </c>
      <c r="AH34" s="53">
        <f t="shared" si="20"/>
        <v>1</v>
      </c>
      <c r="AI34" s="53">
        <f t="shared" si="21"/>
        <v>1</v>
      </c>
      <c r="AJ34" s="110">
        <f t="shared" si="22"/>
        <v>1000000</v>
      </c>
      <c r="AK34" s="109">
        <f t="shared" si="23"/>
        <v>2</v>
      </c>
      <c r="AL34" s="53">
        <f t="shared" si="24"/>
        <v>1</v>
      </c>
      <c r="AM34" s="53">
        <f t="shared" si="25"/>
        <v>1</v>
      </c>
      <c r="AN34" s="111">
        <f t="shared" si="26"/>
        <v>100000</v>
      </c>
      <c r="AO34" s="108">
        <f t="shared" si="27"/>
        <v>1</v>
      </c>
      <c r="AP34" s="53">
        <f t="shared" si="28"/>
        <v>1</v>
      </c>
      <c r="AQ34" s="110">
        <f t="shared" si="29"/>
        <v>10000</v>
      </c>
      <c r="AR34" s="112">
        <f t="shared" si="30"/>
        <v>1110000</v>
      </c>
      <c r="AS34" s="46" t="s">
        <v>31</v>
      </c>
      <c r="AT34" s="59" t="e">
        <f>SUM('SA 2017 SRP-Open'!#REF!-'SA 2017 SRP-Open'!#REF!)</f>
        <v>#REF!</v>
      </c>
      <c r="AU34" s="47" t="s">
        <v>23</v>
      </c>
      <c r="AV34" s="48" t="s">
        <v>32</v>
      </c>
      <c r="AW34" s="49" t="s">
        <v>33</v>
      </c>
      <c r="AX34" s="60" t="s">
        <v>34</v>
      </c>
      <c r="AZ34" s="57">
        <f t="shared" si="31"/>
        <v>0</v>
      </c>
      <c r="BA34" s="57">
        <f t="shared" si="32"/>
        <v>0</v>
      </c>
      <c r="BB34" s="57">
        <f t="shared" si="33"/>
        <v>0</v>
      </c>
      <c r="BC34" s="57">
        <f t="shared" si="34"/>
        <v>0</v>
      </c>
      <c r="BE34" s="57">
        <f t="shared" si="35"/>
        <v>0</v>
      </c>
      <c r="BF34" s="57">
        <f t="shared" si="36"/>
        <v>0</v>
      </c>
      <c r="BG34" s="57">
        <f t="shared" si="37"/>
        <v>0</v>
      </c>
      <c r="BH34" s="57">
        <f t="shared" si="38"/>
        <v>0</v>
      </c>
      <c r="BJ34" s="57">
        <f t="shared" si="39"/>
        <v>0</v>
      </c>
      <c r="BK34" s="57">
        <f t="shared" si="40"/>
        <v>0</v>
      </c>
      <c r="BL34" s="57">
        <f t="shared" si="41"/>
        <v>0</v>
      </c>
      <c r="BM34" s="57">
        <f t="shared" si="42"/>
        <v>0</v>
      </c>
      <c r="BO34" s="57">
        <f t="shared" si="43"/>
        <v>0</v>
      </c>
      <c r="BP34" s="57">
        <f t="shared" si="44"/>
        <v>0</v>
      </c>
      <c r="BQ34" s="57">
        <f t="shared" si="45"/>
        <v>0</v>
      </c>
      <c r="BR34" s="57">
        <f t="shared" si="46"/>
        <v>0</v>
      </c>
      <c r="BV34" s="57">
        <f t="shared" si="8"/>
        <v>0</v>
      </c>
      <c r="BW34" s="57">
        <f t="shared" si="9"/>
        <v>0</v>
      </c>
      <c r="BX34" s="57">
        <f t="shared" si="10"/>
        <v>0</v>
      </c>
      <c r="BY34" s="57">
        <f t="shared" si="11"/>
        <v>0</v>
      </c>
    </row>
    <row r="35" spans="1:77" ht="18">
      <c r="A35" s="62"/>
      <c r="B35" s="76">
        <v>32</v>
      </c>
      <c r="C35" s="4">
        <v>32</v>
      </c>
      <c r="D35" s="45"/>
      <c r="E35" s="45"/>
      <c r="F35" s="45"/>
      <c r="G35" s="45"/>
      <c r="H35" s="73">
        <f aca="true" t="shared" si="47" ref="H35:H53">V35</f>
        <v>0</v>
      </c>
      <c r="I35" s="73" t="e">
        <f aca="true" t="shared" si="48" ref="I35:I53">W35</f>
        <v>#DIV/0!</v>
      </c>
      <c r="J35" s="75">
        <f aca="true" t="shared" si="49" ref="J35:J53">X35</f>
        <v>0</v>
      </c>
      <c r="K35" s="61"/>
      <c r="L35" s="57"/>
      <c r="R35" s="87">
        <f t="shared" si="12"/>
        <v>0</v>
      </c>
      <c r="S35" s="87">
        <f t="shared" si="13"/>
        <v>0</v>
      </c>
      <c r="T35" s="87">
        <f t="shared" si="14"/>
        <v>0</v>
      </c>
      <c r="U35" s="87">
        <f t="shared" si="15"/>
        <v>0</v>
      </c>
      <c r="V35" s="88">
        <f t="shared" si="16"/>
        <v>0</v>
      </c>
      <c r="W35" s="89" t="e">
        <f t="shared" si="17"/>
        <v>#DIV/0!</v>
      </c>
      <c r="X35" s="90">
        <f t="shared" si="3"/>
        <v>0</v>
      </c>
      <c r="Y35" s="96"/>
      <c r="Z35" s="87" t="str">
        <f t="shared" si="4"/>
        <v> </v>
      </c>
      <c r="AA35" s="87" t="str">
        <f t="shared" si="5"/>
        <v> </v>
      </c>
      <c r="AB35" s="87" t="str">
        <f t="shared" si="6"/>
        <v> </v>
      </c>
      <c r="AC35" s="87" t="str">
        <f t="shared" si="7"/>
        <v> </v>
      </c>
      <c r="AF35" s="108">
        <f t="shared" si="18"/>
        <v>3</v>
      </c>
      <c r="AG35" s="53">
        <f t="shared" si="19"/>
        <v>1</v>
      </c>
      <c r="AH35" s="53">
        <f t="shared" si="20"/>
        <v>1</v>
      </c>
      <c r="AI35" s="53">
        <f t="shared" si="21"/>
        <v>1</v>
      </c>
      <c r="AJ35" s="110">
        <f t="shared" si="22"/>
        <v>1000000</v>
      </c>
      <c r="AK35" s="109">
        <f t="shared" si="23"/>
        <v>2</v>
      </c>
      <c r="AL35" s="53">
        <f t="shared" si="24"/>
        <v>1</v>
      </c>
      <c r="AM35" s="53">
        <f t="shared" si="25"/>
        <v>1</v>
      </c>
      <c r="AN35" s="111">
        <f t="shared" si="26"/>
        <v>100000</v>
      </c>
      <c r="AO35" s="108">
        <f t="shared" si="27"/>
        <v>1</v>
      </c>
      <c r="AP35" s="53">
        <f t="shared" si="28"/>
        <v>1</v>
      </c>
      <c r="AQ35" s="110">
        <f t="shared" si="29"/>
        <v>10000</v>
      </c>
      <c r="AR35" s="112">
        <f t="shared" si="30"/>
        <v>1110000</v>
      </c>
      <c r="AS35" s="46" t="s">
        <v>31</v>
      </c>
      <c r="AT35" s="59" t="e">
        <f>SUM('SA 2017 SRP-Open'!#REF!-'SA 2017 SRP-Open'!#REF!)</f>
        <v>#REF!</v>
      </c>
      <c r="AU35" s="47" t="s">
        <v>23</v>
      </c>
      <c r="AV35" s="48" t="s">
        <v>32</v>
      </c>
      <c r="AW35" s="49" t="s">
        <v>33</v>
      </c>
      <c r="AX35" s="60" t="s">
        <v>34</v>
      </c>
      <c r="AZ35" s="57">
        <f t="shared" si="31"/>
        <v>0</v>
      </c>
      <c r="BA35" s="57">
        <f t="shared" si="32"/>
        <v>0</v>
      </c>
      <c r="BB35" s="57">
        <f t="shared" si="33"/>
        <v>0</v>
      </c>
      <c r="BC35" s="57">
        <f t="shared" si="34"/>
        <v>0</v>
      </c>
      <c r="BE35" s="57">
        <f t="shared" si="35"/>
        <v>0</v>
      </c>
      <c r="BF35" s="57">
        <f t="shared" si="36"/>
        <v>0</v>
      </c>
      <c r="BG35" s="57">
        <f t="shared" si="37"/>
        <v>0</v>
      </c>
      <c r="BH35" s="57">
        <f t="shared" si="38"/>
        <v>0</v>
      </c>
      <c r="BJ35" s="57">
        <f t="shared" si="39"/>
        <v>0</v>
      </c>
      <c r="BK35" s="57">
        <f t="shared" si="40"/>
        <v>0</v>
      </c>
      <c r="BL35" s="57">
        <f t="shared" si="41"/>
        <v>0</v>
      </c>
      <c r="BM35" s="57">
        <f t="shared" si="42"/>
        <v>0</v>
      </c>
      <c r="BO35" s="57">
        <f t="shared" si="43"/>
        <v>0</v>
      </c>
      <c r="BP35" s="57">
        <f t="shared" si="44"/>
        <v>0</v>
      </c>
      <c r="BQ35" s="57">
        <f t="shared" si="45"/>
        <v>0</v>
      </c>
      <c r="BR35" s="57">
        <f t="shared" si="46"/>
        <v>0</v>
      </c>
      <c r="BV35" s="57">
        <f t="shared" si="8"/>
        <v>0</v>
      </c>
      <c r="BW35" s="57">
        <f t="shared" si="9"/>
        <v>0</v>
      </c>
      <c r="BX35" s="57">
        <f t="shared" si="10"/>
        <v>0</v>
      </c>
      <c r="BY35" s="57">
        <f t="shared" si="11"/>
        <v>0</v>
      </c>
    </row>
    <row r="36" spans="1:77" ht="18">
      <c r="A36" s="62"/>
      <c r="B36" s="76">
        <v>33</v>
      </c>
      <c r="C36" s="64">
        <v>33</v>
      </c>
      <c r="D36" s="44"/>
      <c r="E36" s="44"/>
      <c r="F36" s="44"/>
      <c r="G36" s="44"/>
      <c r="H36" s="73">
        <f t="shared" si="47"/>
        <v>0</v>
      </c>
      <c r="I36" s="73" t="e">
        <f t="shared" si="48"/>
        <v>#DIV/0!</v>
      </c>
      <c r="J36" s="75">
        <f t="shared" si="49"/>
        <v>0</v>
      </c>
      <c r="K36" s="61"/>
      <c r="L36" s="57"/>
      <c r="R36" s="87">
        <f t="shared" si="12"/>
        <v>0</v>
      </c>
      <c r="S36" s="87">
        <f t="shared" si="13"/>
        <v>0</v>
      </c>
      <c r="T36" s="87">
        <f t="shared" si="14"/>
        <v>0</v>
      </c>
      <c r="U36" s="87">
        <f t="shared" si="15"/>
        <v>0</v>
      </c>
      <c r="V36" s="88">
        <f t="shared" si="16"/>
        <v>0</v>
      </c>
      <c r="W36" s="89" t="e">
        <f t="shared" si="17"/>
        <v>#DIV/0!</v>
      </c>
      <c r="X36" s="90">
        <f aca="true" t="shared" si="50" ref="X36:X53">IF(AR36&gt;999999,R36,IF(AR36&gt;99999,S36,IF(AR36&gt;9999,T36,U36)))</f>
        <v>0</v>
      </c>
      <c r="Y36" s="96"/>
      <c r="Z36" s="87" t="str">
        <f aca="true" t="shared" si="51" ref="Z36:Z53">IF(R36&gt;0,R36," ")</f>
        <v> </v>
      </c>
      <c r="AA36" s="87" t="str">
        <f aca="true" t="shared" si="52" ref="AA36:AA53">IF(S36&gt;0,S36," ")</f>
        <v> </v>
      </c>
      <c r="AB36" s="87" t="str">
        <f aca="true" t="shared" si="53" ref="AB36:AB53">IF(T36&gt;0,T36," ")</f>
        <v> </v>
      </c>
      <c r="AC36" s="87" t="str">
        <f aca="true" t="shared" si="54" ref="AC36:AC53">IF(U36&gt;0,U36," ")</f>
        <v> </v>
      </c>
      <c r="AF36" s="108">
        <f t="shared" si="18"/>
        <v>3</v>
      </c>
      <c r="AG36" s="53">
        <f t="shared" si="19"/>
        <v>1</v>
      </c>
      <c r="AH36" s="53">
        <f t="shared" si="20"/>
        <v>1</v>
      </c>
      <c r="AI36" s="53">
        <f t="shared" si="21"/>
        <v>1</v>
      </c>
      <c r="AJ36" s="110">
        <f t="shared" si="22"/>
        <v>1000000</v>
      </c>
      <c r="AK36" s="109">
        <f t="shared" si="23"/>
        <v>2</v>
      </c>
      <c r="AL36" s="53">
        <f t="shared" si="24"/>
        <v>1</v>
      </c>
      <c r="AM36" s="53">
        <f t="shared" si="25"/>
        <v>1</v>
      </c>
      <c r="AN36" s="111">
        <f t="shared" si="26"/>
        <v>100000</v>
      </c>
      <c r="AO36" s="108">
        <f t="shared" si="27"/>
        <v>1</v>
      </c>
      <c r="AP36" s="53">
        <f t="shared" si="28"/>
        <v>1</v>
      </c>
      <c r="AQ36" s="110">
        <f t="shared" si="29"/>
        <v>10000</v>
      </c>
      <c r="AR36" s="112">
        <f t="shared" si="30"/>
        <v>1110000</v>
      </c>
      <c r="AS36" s="46" t="s">
        <v>31</v>
      </c>
      <c r="AT36" s="59" t="e">
        <f>SUM('SA 2017 SRP-Open'!#REF!-'SA 2017 SRP-Open'!#REF!)</f>
        <v>#REF!</v>
      </c>
      <c r="AU36" s="47" t="s">
        <v>23</v>
      </c>
      <c r="AV36" s="48" t="s">
        <v>32</v>
      </c>
      <c r="AW36" s="49" t="s">
        <v>33</v>
      </c>
      <c r="AX36" s="60" t="s">
        <v>34</v>
      </c>
      <c r="AZ36" s="57">
        <f t="shared" si="31"/>
        <v>0</v>
      </c>
      <c r="BA36" s="57">
        <f t="shared" si="32"/>
        <v>0</v>
      </c>
      <c r="BB36" s="57">
        <f t="shared" si="33"/>
        <v>0</v>
      </c>
      <c r="BC36" s="57">
        <f t="shared" si="34"/>
        <v>0</v>
      </c>
      <c r="BE36" s="57">
        <f t="shared" si="35"/>
        <v>0</v>
      </c>
      <c r="BF36" s="57">
        <f t="shared" si="36"/>
        <v>0</v>
      </c>
      <c r="BG36" s="57">
        <f t="shared" si="37"/>
        <v>0</v>
      </c>
      <c r="BH36" s="57">
        <f t="shared" si="38"/>
        <v>0</v>
      </c>
      <c r="BJ36" s="57">
        <f t="shared" si="39"/>
        <v>0</v>
      </c>
      <c r="BK36" s="57">
        <f t="shared" si="40"/>
        <v>0</v>
      </c>
      <c r="BL36" s="57">
        <f t="shared" si="41"/>
        <v>0</v>
      </c>
      <c r="BM36" s="57">
        <f t="shared" si="42"/>
        <v>0</v>
      </c>
      <c r="BO36" s="57">
        <f t="shared" si="43"/>
        <v>0</v>
      </c>
      <c r="BP36" s="57">
        <f t="shared" si="44"/>
        <v>0</v>
      </c>
      <c r="BQ36" s="57">
        <f t="shared" si="45"/>
        <v>0</v>
      </c>
      <c r="BR36" s="57">
        <f t="shared" si="46"/>
        <v>0</v>
      </c>
      <c r="BV36" s="57">
        <f aca="true" t="shared" si="55" ref="BV36:BV53">SUM(AZ36+BE36+BJ36+BO36)</f>
        <v>0</v>
      </c>
      <c r="BW36" s="57">
        <f aca="true" t="shared" si="56" ref="BW36:BW53">SUM(BA36+BF36+BK36+BP36)</f>
        <v>0</v>
      </c>
      <c r="BX36" s="57">
        <f aca="true" t="shared" si="57" ref="BX36:BX53">SUM(BB36+BG36+BL36+BQ36)</f>
        <v>0</v>
      </c>
      <c r="BY36" s="57">
        <f aca="true" t="shared" si="58" ref="BY36:BY53">SUM(BC36+BH36+BM36+BR36)</f>
        <v>0</v>
      </c>
    </row>
    <row r="37" spans="1:77" ht="18">
      <c r="A37" s="62"/>
      <c r="B37" s="76">
        <v>34</v>
      </c>
      <c r="C37" s="4">
        <v>34</v>
      </c>
      <c r="D37" s="45"/>
      <c r="E37" s="45"/>
      <c r="F37" s="45"/>
      <c r="G37" s="45"/>
      <c r="H37" s="73">
        <f t="shared" si="47"/>
        <v>0</v>
      </c>
      <c r="I37" s="73" t="e">
        <f t="shared" si="48"/>
        <v>#DIV/0!</v>
      </c>
      <c r="J37" s="75">
        <f t="shared" si="49"/>
        <v>0</v>
      </c>
      <c r="K37" s="61"/>
      <c r="L37" s="57"/>
      <c r="R37" s="87">
        <f t="shared" si="12"/>
        <v>0</v>
      </c>
      <c r="S37" s="87">
        <f t="shared" si="13"/>
        <v>0</v>
      </c>
      <c r="T37" s="87">
        <f t="shared" si="14"/>
        <v>0</v>
      </c>
      <c r="U37" s="87">
        <f t="shared" si="15"/>
        <v>0</v>
      </c>
      <c r="V37" s="88">
        <f t="shared" si="16"/>
        <v>0</v>
      </c>
      <c r="W37" s="89" t="e">
        <f t="shared" si="17"/>
        <v>#DIV/0!</v>
      </c>
      <c r="X37" s="90">
        <f t="shared" si="50"/>
        <v>0</v>
      </c>
      <c r="Y37" s="96"/>
      <c r="Z37" s="87" t="str">
        <f t="shared" si="51"/>
        <v> </v>
      </c>
      <c r="AA37" s="87" t="str">
        <f t="shared" si="52"/>
        <v> </v>
      </c>
      <c r="AB37" s="87" t="str">
        <f t="shared" si="53"/>
        <v> </v>
      </c>
      <c r="AC37" s="87" t="str">
        <f t="shared" si="54"/>
        <v> </v>
      </c>
      <c r="AF37" s="108">
        <f t="shared" si="18"/>
        <v>3</v>
      </c>
      <c r="AG37" s="53">
        <f t="shared" si="19"/>
        <v>1</v>
      </c>
      <c r="AH37" s="53">
        <f t="shared" si="20"/>
        <v>1</v>
      </c>
      <c r="AI37" s="53">
        <f t="shared" si="21"/>
        <v>1</v>
      </c>
      <c r="AJ37" s="110">
        <f t="shared" si="22"/>
        <v>1000000</v>
      </c>
      <c r="AK37" s="109">
        <f t="shared" si="23"/>
        <v>2</v>
      </c>
      <c r="AL37" s="53">
        <f t="shared" si="24"/>
        <v>1</v>
      </c>
      <c r="AM37" s="53">
        <f t="shared" si="25"/>
        <v>1</v>
      </c>
      <c r="AN37" s="111">
        <f t="shared" si="26"/>
        <v>100000</v>
      </c>
      <c r="AO37" s="108">
        <f t="shared" si="27"/>
        <v>1</v>
      </c>
      <c r="AP37" s="53">
        <f t="shared" si="28"/>
        <v>1</v>
      </c>
      <c r="AQ37" s="110">
        <f t="shared" si="29"/>
        <v>10000</v>
      </c>
      <c r="AR37" s="112">
        <f t="shared" si="30"/>
        <v>1110000</v>
      </c>
      <c r="AS37" s="46" t="s">
        <v>31</v>
      </c>
      <c r="AT37" s="59" t="e">
        <f>SUM('SA 2017 SRP-Open'!#REF!-'SA 2017 SRP-Open'!#REF!)</f>
        <v>#REF!</v>
      </c>
      <c r="AU37" s="47" t="s">
        <v>23</v>
      </c>
      <c r="AV37" s="48" t="s">
        <v>32</v>
      </c>
      <c r="AW37" s="49" t="s">
        <v>33</v>
      </c>
      <c r="AX37" s="60" t="s">
        <v>34</v>
      </c>
      <c r="AZ37" s="57">
        <f t="shared" si="31"/>
        <v>0</v>
      </c>
      <c r="BA37" s="57">
        <f t="shared" si="32"/>
        <v>0</v>
      </c>
      <c r="BB37" s="57">
        <f t="shared" si="33"/>
        <v>0</v>
      </c>
      <c r="BC37" s="57">
        <f t="shared" si="34"/>
        <v>0</v>
      </c>
      <c r="BE37" s="57">
        <f t="shared" si="35"/>
        <v>0</v>
      </c>
      <c r="BF37" s="57">
        <f t="shared" si="36"/>
        <v>0</v>
      </c>
      <c r="BG37" s="57">
        <f t="shared" si="37"/>
        <v>0</v>
      </c>
      <c r="BH37" s="57">
        <f t="shared" si="38"/>
        <v>0</v>
      </c>
      <c r="BJ37" s="57">
        <f t="shared" si="39"/>
        <v>0</v>
      </c>
      <c r="BK37" s="57">
        <f t="shared" si="40"/>
        <v>0</v>
      </c>
      <c r="BL37" s="57">
        <f t="shared" si="41"/>
        <v>0</v>
      </c>
      <c r="BM37" s="57">
        <f t="shared" si="42"/>
        <v>0</v>
      </c>
      <c r="BO37" s="57">
        <f t="shared" si="43"/>
        <v>0</v>
      </c>
      <c r="BP37" s="57">
        <f t="shared" si="44"/>
        <v>0</v>
      </c>
      <c r="BQ37" s="57">
        <f t="shared" si="45"/>
        <v>0</v>
      </c>
      <c r="BR37" s="57">
        <f t="shared" si="46"/>
        <v>0</v>
      </c>
      <c r="BV37" s="57">
        <f t="shared" si="55"/>
        <v>0</v>
      </c>
      <c r="BW37" s="57">
        <f t="shared" si="56"/>
        <v>0</v>
      </c>
      <c r="BX37" s="57">
        <f t="shared" si="57"/>
        <v>0</v>
      </c>
      <c r="BY37" s="57">
        <f t="shared" si="58"/>
        <v>0</v>
      </c>
    </row>
    <row r="38" spans="1:77" ht="18">
      <c r="A38" s="62"/>
      <c r="B38" s="76">
        <v>35</v>
      </c>
      <c r="C38" s="64">
        <v>35</v>
      </c>
      <c r="D38" s="44"/>
      <c r="E38" s="44"/>
      <c r="F38" s="44"/>
      <c r="G38" s="44"/>
      <c r="H38" s="73">
        <f t="shared" si="47"/>
        <v>0</v>
      </c>
      <c r="I38" s="73" t="e">
        <f t="shared" si="48"/>
        <v>#DIV/0!</v>
      </c>
      <c r="J38" s="75">
        <f t="shared" si="49"/>
        <v>0</v>
      </c>
      <c r="K38" s="61"/>
      <c r="L38" s="57"/>
      <c r="R38" s="87">
        <f t="shared" si="12"/>
        <v>0</v>
      </c>
      <c r="S38" s="87">
        <f t="shared" si="13"/>
        <v>0</v>
      </c>
      <c r="T38" s="87">
        <f t="shared" si="14"/>
        <v>0</v>
      </c>
      <c r="U38" s="87">
        <f t="shared" si="15"/>
        <v>0</v>
      </c>
      <c r="V38" s="88">
        <f t="shared" si="16"/>
        <v>0</v>
      </c>
      <c r="W38" s="89" t="e">
        <f t="shared" si="17"/>
        <v>#DIV/0!</v>
      </c>
      <c r="X38" s="90">
        <f t="shared" si="50"/>
        <v>0</v>
      </c>
      <c r="Y38" s="96"/>
      <c r="Z38" s="87" t="str">
        <f t="shared" si="51"/>
        <v> </v>
      </c>
      <c r="AA38" s="87" t="str">
        <f t="shared" si="52"/>
        <v> </v>
      </c>
      <c r="AB38" s="87" t="str">
        <f t="shared" si="53"/>
        <v> </v>
      </c>
      <c r="AC38" s="87" t="str">
        <f t="shared" si="54"/>
        <v> </v>
      </c>
      <c r="AF38" s="108">
        <f t="shared" si="18"/>
        <v>3</v>
      </c>
      <c r="AG38" s="53">
        <f t="shared" si="19"/>
        <v>1</v>
      </c>
      <c r="AH38" s="53">
        <f t="shared" si="20"/>
        <v>1</v>
      </c>
      <c r="AI38" s="53">
        <f t="shared" si="21"/>
        <v>1</v>
      </c>
      <c r="AJ38" s="110">
        <f t="shared" si="22"/>
        <v>1000000</v>
      </c>
      <c r="AK38" s="109">
        <f t="shared" si="23"/>
        <v>2</v>
      </c>
      <c r="AL38" s="53">
        <f t="shared" si="24"/>
        <v>1</v>
      </c>
      <c r="AM38" s="53">
        <f t="shared" si="25"/>
        <v>1</v>
      </c>
      <c r="AN38" s="111">
        <f t="shared" si="26"/>
        <v>100000</v>
      </c>
      <c r="AO38" s="108">
        <f t="shared" si="27"/>
        <v>1</v>
      </c>
      <c r="AP38" s="53">
        <f t="shared" si="28"/>
        <v>1</v>
      </c>
      <c r="AQ38" s="110">
        <f t="shared" si="29"/>
        <v>10000</v>
      </c>
      <c r="AR38" s="112">
        <f t="shared" si="30"/>
        <v>1110000</v>
      </c>
      <c r="AS38" s="46" t="s">
        <v>31</v>
      </c>
      <c r="AT38" s="59" t="e">
        <f>SUM('SA 2017 SRP-Open'!#REF!-'SA 2017 SRP-Open'!#REF!)</f>
        <v>#REF!</v>
      </c>
      <c r="AU38" s="47" t="s">
        <v>23</v>
      </c>
      <c r="AV38" s="48" t="s">
        <v>32</v>
      </c>
      <c r="AW38" s="49" t="s">
        <v>33</v>
      </c>
      <c r="AX38" s="60" t="s">
        <v>34</v>
      </c>
      <c r="AZ38" s="57">
        <f t="shared" si="31"/>
        <v>0</v>
      </c>
      <c r="BA38" s="57">
        <f t="shared" si="32"/>
        <v>0</v>
      </c>
      <c r="BB38" s="57">
        <f t="shared" si="33"/>
        <v>0</v>
      </c>
      <c r="BC38" s="57">
        <f t="shared" si="34"/>
        <v>0</v>
      </c>
      <c r="BE38" s="57">
        <f t="shared" si="35"/>
        <v>0</v>
      </c>
      <c r="BF38" s="57">
        <f t="shared" si="36"/>
        <v>0</v>
      </c>
      <c r="BG38" s="57">
        <f t="shared" si="37"/>
        <v>0</v>
      </c>
      <c r="BH38" s="57">
        <f t="shared" si="38"/>
        <v>0</v>
      </c>
      <c r="BJ38" s="57">
        <f t="shared" si="39"/>
        <v>0</v>
      </c>
      <c r="BK38" s="57">
        <f t="shared" si="40"/>
        <v>0</v>
      </c>
      <c r="BL38" s="57">
        <f t="shared" si="41"/>
        <v>0</v>
      </c>
      <c r="BM38" s="57">
        <f t="shared" si="42"/>
        <v>0</v>
      </c>
      <c r="BO38" s="57">
        <f t="shared" si="43"/>
        <v>0</v>
      </c>
      <c r="BP38" s="57">
        <f t="shared" si="44"/>
        <v>0</v>
      </c>
      <c r="BQ38" s="57">
        <f t="shared" si="45"/>
        <v>0</v>
      </c>
      <c r="BR38" s="57">
        <f t="shared" si="46"/>
        <v>0</v>
      </c>
      <c r="BV38" s="57">
        <f t="shared" si="55"/>
        <v>0</v>
      </c>
      <c r="BW38" s="57">
        <f t="shared" si="56"/>
        <v>0</v>
      </c>
      <c r="BX38" s="57">
        <f t="shared" si="57"/>
        <v>0</v>
      </c>
      <c r="BY38" s="57">
        <f t="shared" si="58"/>
        <v>0</v>
      </c>
    </row>
    <row r="39" spans="1:77" ht="18">
      <c r="A39" s="62"/>
      <c r="B39" s="76">
        <v>36</v>
      </c>
      <c r="C39" s="4">
        <v>36</v>
      </c>
      <c r="D39" s="45"/>
      <c r="E39" s="45"/>
      <c r="F39" s="45"/>
      <c r="G39" s="45"/>
      <c r="H39" s="73">
        <f t="shared" si="47"/>
        <v>0</v>
      </c>
      <c r="I39" s="73" t="e">
        <f t="shared" si="48"/>
        <v>#DIV/0!</v>
      </c>
      <c r="J39" s="75">
        <f t="shared" si="49"/>
        <v>0</v>
      </c>
      <c r="K39" s="61"/>
      <c r="L39" s="57"/>
      <c r="R39" s="87">
        <f t="shared" si="12"/>
        <v>0</v>
      </c>
      <c r="S39" s="87">
        <f t="shared" si="13"/>
        <v>0</v>
      </c>
      <c r="T39" s="87">
        <f t="shared" si="14"/>
        <v>0</v>
      </c>
      <c r="U39" s="87">
        <f t="shared" si="15"/>
        <v>0</v>
      </c>
      <c r="V39" s="88">
        <f t="shared" si="16"/>
        <v>0</v>
      </c>
      <c r="W39" s="89" t="e">
        <f t="shared" si="17"/>
        <v>#DIV/0!</v>
      </c>
      <c r="X39" s="90">
        <f t="shared" si="50"/>
        <v>0</v>
      </c>
      <c r="Y39" s="96"/>
      <c r="Z39" s="87" t="str">
        <f t="shared" si="51"/>
        <v> </v>
      </c>
      <c r="AA39" s="87" t="str">
        <f t="shared" si="52"/>
        <v> </v>
      </c>
      <c r="AB39" s="87" t="str">
        <f t="shared" si="53"/>
        <v> </v>
      </c>
      <c r="AC39" s="87" t="str">
        <f t="shared" si="54"/>
        <v> </v>
      </c>
      <c r="AF39" s="108">
        <f t="shared" si="18"/>
        <v>3</v>
      </c>
      <c r="AG39" s="53">
        <f t="shared" si="19"/>
        <v>1</v>
      </c>
      <c r="AH39" s="53">
        <f t="shared" si="20"/>
        <v>1</v>
      </c>
      <c r="AI39" s="53">
        <f t="shared" si="21"/>
        <v>1</v>
      </c>
      <c r="AJ39" s="110">
        <f t="shared" si="22"/>
        <v>1000000</v>
      </c>
      <c r="AK39" s="109">
        <f t="shared" si="23"/>
        <v>2</v>
      </c>
      <c r="AL39" s="53">
        <f t="shared" si="24"/>
        <v>1</v>
      </c>
      <c r="AM39" s="53">
        <f t="shared" si="25"/>
        <v>1</v>
      </c>
      <c r="AN39" s="111">
        <f t="shared" si="26"/>
        <v>100000</v>
      </c>
      <c r="AO39" s="108">
        <f t="shared" si="27"/>
        <v>1</v>
      </c>
      <c r="AP39" s="53">
        <f t="shared" si="28"/>
        <v>1</v>
      </c>
      <c r="AQ39" s="110">
        <f t="shared" si="29"/>
        <v>10000</v>
      </c>
      <c r="AR39" s="112">
        <f t="shared" si="30"/>
        <v>1110000</v>
      </c>
      <c r="AS39" s="46" t="s">
        <v>31</v>
      </c>
      <c r="AT39" s="59" t="e">
        <f>SUM('SA 2017 SRP-Open'!#REF!-'SA 2017 SRP-Open'!#REF!)</f>
        <v>#REF!</v>
      </c>
      <c r="AU39" s="47" t="s">
        <v>23</v>
      </c>
      <c r="AV39" s="48" t="s">
        <v>32</v>
      </c>
      <c r="AW39" s="49" t="s">
        <v>33</v>
      </c>
      <c r="AX39" s="60" t="s">
        <v>34</v>
      </c>
      <c r="AZ39" s="57">
        <f t="shared" si="31"/>
        <v>0</v>
      </c>
      <c r="BA39" s="57">
        <f t="shared" si="32"/>
        <v>0</v>
      </c>
      <c r="BB39" s="57">
        <f t="shared" si="33"/>
        <v>0</v>
      </c>
      <c r="BC39" s="57">
        <f t="shared" si="34"/>
        <v>0</v>
      </c>
      <c r="BE39" s="57">
        <f t="shared" si="35"/>
        <v>0</v>
      </c>
      <c r="BF39" s="57">
        <f t="shared" si="36"/>
        <v>0</v>
      </c>
      <c r="BG39" s="57">
        <f t="shared" si="37"/>
        <v>0</v>
      </c>
      <c r="BH39" s="57">
        <f t="shared" si="38"/>
        <v>0</v>
      </c>
      <c r="BJ39" s="57">
        <f t="shared" si="39"/>
        <v>0</v>
      </c>
      <c r="BK39" s="57">
        <f t="shared" si="40"/>
        <v>0</v>
      </c>
      <c r="BL39" s="57">
        <f t="shared" si="41"/>
        <v>0</v>
      </c>
      <c r="BM39" s="57">
        <f t="shared" si="42"/>
        <v>0</v>
      </c>
      <c r="BO39" s="57">
        <f t="shared" si="43"/>
        <v>0</v>
      </c>
      <c r="BP39" s="57">
        <f t="shared" si="44"/>
        <v>0</v>
      </c>
      <c r="BQ39" s="57">
        <f t="shared" si="45"/>
        <v>0</v>
      </c>
      <c r="BR39" s="57">
        <f t="shared" si="46"/>
        <v>0</v>
      </c>
      <c r="BV39" s="57">
        <f t="shared" si="55"/>
        <v>0</v>
      </c>
      <c r="BW39" s="57">
        <f t="shared" si="56"/>
        <v>0</v>
      </c>
      <c r="BX39" s="57">
        <f t="shared" si="57"/>
        <v>0</v>
      </c>
      <c r="BY39" s="57">
        <f t="shared" si="58"/>
        <v>0</v>
      </c>
    </row>
    <row r="40" spans="1:77" ht="18">
      <c r="A40" s="62"/>
      <c r="B40" s="76">
        <v>37</v>
      </c>
      <c r="C40" s="64">
        <v>37</v>
      </c>
      <c r="D40" s="44"/>
      <c r="E40" s="44"/>
      <c r="F40" s="44"/>
      <c r="G40" s="44"/>
      <c r="H40" s="73">
        <f t="shared" si="47"/>
        <v>0</v>
      </c>
      <c r="I40" s="73" t="e">
        <f t="shared" si="48"/>
        <v>#DIV/0!</v>
      </c>
      <c r="J40" s="75">
        <f t="shared" si="49"/>
        <v>0</v>
      </c>
      <c r="K40" s="61"/>
      <c r="L40" s="57"/>
      <c r="R40" s="87">
        <f t="shared" si="12"/>
        <v>0</v>
      </c>
      <c r="S40" s="87">
        <f t="shared" si="13"/>
        <v>0</v>
      </c>
      <c r="T40" s="87">
        <f t="shared" si="14"/>
        <v>0</v>
      </c>
      <c r="U40" s="87">
        <f t="shared" si="15"/>
        <v>0</v>
      </c>
      <c r="V40" s="88">
        <f t="shared" si="16"/>
        <v>0</v>
      </c>
      <c r="W40" s="89" t="e">
        <f t="shared" si="17"/>
        <v>#DIV/0!</v>
      </c>
      <c r="X40" s="90">
        <f t="shared" si="50"/>
        <v>0</v>
      </c>
      <c r="Y40" s="96"/>
      <c r="Z40" s="87" t="str">
        <f t="shared" si="51"/>
        <v> </v>
      </c>
      <c r="AA40" s="87" t="str">
        <f t="shared" si="52"/>
        <v> </v>
      </c>
      <c r="AB40" s="87" t="str">
        <f t="shared" si="53"/>
        <v> </v>
      </c>
      <c r="AC40" s="87" t="str">
        <f t="shared" si="54"/>
        <v> </v>
      </c>
      <c r="AF40" s="108">
        <f t="shared" si="18"/>
        <v>3</v>
      </c>
      <c r="AG40" s="53">
        <f t="shared" si="19"/>
        <v>1</v>
      </c>
      <c r="AH40" s="53">
        <f t="shared" si="20"/>
        <v>1</v>
      </c>
      <c r="AI40" s="53">
        <f t="shared" si="21"/>
        <v>1</v>
      </c>
      <c r="AJ40" s="110">
        <f t="shared" si="22"/>
        <v>1000000</v>
      </c>
      <c r="AK40" s="109">
        <f t="shared" si="23"/>
        <v>2</v>
      </c>
      <c r="AL40" s="53">
        <f t="shared" si="24"/>
        <v>1</v>
      </c>
      <c r="AM40" s="53">
        <f t="shared" si="25"/>
        <v>1</v>
      </c>
      <c r="AN40" s="111">
        <f t="shared" si="26"/>
        <v>100000</v>
      </c>
      <c r="AO40" s="108">
        <f t="shared" si="27"/>
        <v>1</v>
      </c>
      <c r="AP40" s="53">
        <f t="shared" si="28"/>
        <v>1</v>
      </c>
      <c r="AQ40" s="110">
        <f t="shared" si="29"/>
        <v>10000</v>
      </c>
      <c r="AR40" s="112">
        <f t="shared" si="30"/>
        <v>1110000</v>
      </c>
      <c r="AS40" s="46" t="s">
        <v>31</v>
      </c>
      <c r="AT40" s="59" t="e">
        <f>SUM('SA 2017 SRP-Open'!#REF!-'SA 2017 SRP-Open'!#REF!)</f>
        <v>#REF!</v>
      </c>
      <c r="AU40" s="47" t="s">
        <v>23</v>
      </c>
      <c r="AV40" s="48" t="s">
        <v>32</v>
      </c>
      <c r="AW40" s="49" t="s">
        <v>33</v>
      </c>
      <c r="AX40" s="60" t="s">
        <v>34</v>
      </c>
      <c r="AZ40" s="57">
        <f t="shared" si="31"/>
        <v>0</v>
      </c>
      <c r="BA40" s="57">
        <f t="shared" si="32"/>
        <v>0</v>
      </c>
      <c r="BB40" s="57">
        <f t="shared" si="33"/>
        <v>0</v>
      </c>
      <c r="BC40" s="57">
        <f t="shared" si="34"/>
        <v>0</v>
      </c>
      <c r="BE40" s="57">
        <f t="shared" si="35"/>
        <v>0</v>
      </c>
      <c r="BF40" s="57">
        <f t="shared" si="36"/>
        <v>0</v>
      </c>
      <c r="BG40" s="57">
        <f t="shared" si="37"/>
        <v>0</v>
      </c>
      <c r="BH40" s="57">
        <f t="shared" si="38"/>
        <v>0</v>
      </c>
      <c r="BJ40" s="57">
        <f t="shared" si="39"/>
        <v>0</v>
      </c>
      <c r="BK40" s="57">
        <f t="shared" si="40"/>
        <v>0</v>
      </c>
      <c r="BL40" s="57">
        <f t="shared" si="41"/>
        <v>0</v>
      </c>
      <c r="BM40" s="57">
        <f t="shared" si="42"/>
        <v>0</v>
      </c>
      <c r="BO40" s="57">
        <f t="shared" si="43"/>
        <v>0</v>
      </c>
      <c r="BP40" s="57">
        <f t="shared" si="44"/>
        <v>0</v>
      </c>
      <c r="BQ40" s="57">
        <f t="shared" si="45"/>
        <v>0</v>
      </c>
      <c r="BR40" s="57">
        <f t="shared" si="46"/>
        <v>0</v>
      </c>
      <c r="BV40" s="57">
        <f t="shared" si="55"/>
        <v>0</v>
      </c>
      <c r="BW40" s="57">
        <f t="shared" si="56"/>
        <v>0</v>
      </c>
      <c r="BX40" s="57">
        <f t="shared" si="57"/>
        <v>0</v>
      </c>
      <c r="BY40" s="57">
        <f t="shared" si="58"/>
        <v>0</v>
      </c>
    </row>
    <row r="41" spans="1:77" ht="18">
      <c r="A41" s="62"/>
      <c r="B41" s="76">
        <v>38</v>
      </c>
      <c r="C41" s="4">
        <v>38</v>
      </c>
      <c r="D41" s="45"/>
      <c r="E41" s="45"/>
      <c r="F41" s="45"/>
      <c r="G41" s="45"/>
      <c r="H41" s="73">
        <f t="shared" si="47"/>
        <v>0</v>
      </c>
      <c r="I41" s="73" t="e">
        <f t="shared" si="48"/>
        <v>#DIV/0!</v>
      </c>
      <c r="J41" s="75">
        <f t="shared" si="49"/>
        <v>0</v>
      </c>
      <c r="K41" s="61"/>
      <c r="L41" s="57"/>
      <c r="R41" s="87">
        <f t="shared" si="12"/>
        <v>0</v>
      </c>
      <c r="S41" s="87">
        <f t="shared" si="13"/>
        <v>0</v>
      </c>
      <c r="T41" s="87">
        <f t="shared" si="14"/>
        <v>0</v>
      </c>
      <c r="U41" s="87">
        <f t="shared" si="15"/>
        <v>0</v>
      </c>
      <c r="V41" s="88">
        <f t="shared" si="16"/>
        <v>0</v>
      </c>
      <c r="W41" s="89" t="e">
        <f t="shared" si="17"/>
        <v>#DIV/0!</v>
      </c>
      <c r="X41" s="90">
        <f t="shared" si="50"/>
        <v>0</v>
      </c>
      <c r="Y41" s="96"/>
      <c r="Z41" s="87" t="str">
        <f t="shared" si="51"/>
        <v> </v>
      </c>
      <c r="AA41" s="87" t="str">
        <f t="shared" si="52"/>
        <v> </v>
      </c>
      <c r="AB41" s="87" t="str">
        <f t="shared" si="53"/>
        <v> </v>
      </c>
      <c r="AC41" s="87" t="str">
        <f t="shared" si="54"/>
        <v> </v>
      </c>
      <c r="AF41" s="108">
        <f t="shared" si="18"/>
        <v>3</v>
      </c>
      <c r="AG41" s="53">
        <f t="shared" si="19"/>
        <v>1</v>
      </c>
      <c r="AH41" s="53">
        <f t="shared" si="20"/>
        <v>1</v>
      </c>
      <c r="AI41" s="53">
        <f t="shared" si="21"/>
        <v>1</v>
      </c>
      <c r="AJ41" s="110">
        <f t="shared" si="22"/>
        <v>1000000</v>
      </c>
      <c r="AK41" s="109">
        <f t="shared" si="23"/>
        <v>2</v>
      </c>
      <c r="AL41" s="53">
        <f t="shared" si="24"/>
        <v>1</v>
      </c>
      <c r="AM41" s="53">
        <f t="shared" si="25"/>
        <v>1</v>
      </c>
      <c r="AN41" s="111">
        <f t="shared" si="26"/>
        <v>100000</v>
      </c>
      <c r="AO41" s="108">
        <f t="shared" si="27"/>
        <v>1</v>
      </c>
      <c r="AP41" s="53">
        <f t="shared" si="28"/>
        <v>1</v>
      </c>
      <c r="AQ41" s="110">
        <f t="shared" si="29"/>
        <v>10000</v>
      </c>
      <c r="AR41" s="112">
        <f t="shared" si="30"/>
        <v>1110000</v>
      </c>
      <c r="AS41" s="46" t="s">
        <v>31</v>
      </c>
      <c r="AT41" s="59" t="e">
        <f>SUM('SA 2017 SRP-Open'!#REF!-'SA 2017 SRP-Open'!#REF!)</f>
        <v>#REF!</v>
      </c>
      <c r="AU41" s="47" t="s">
        <v>23</v>
      </c>
      <c r="AV41" s="48" t="s">
        <v>32</v>
      </c>
      <c r="AW41" s="49" t="s">
        <v>33</v>
      </c>
      <c r="AX41" s="60" t="s">
        <v>34</v>
      </c>
      <c r="AZ41" s="57">
        <f t="shared" si="31"/>
        <v>0</v>
      </c>
      <c r="BA41" s="57">
        <f t="shared" si="32"/>
        <v>0</v>
      </c>
      <c r="BB41" s="57">
        <f t="shared" si="33"/>
        <v>0</v>
      </c>
      <c r="BC41" s="57">
        <f t="shared" si="34"/>
        <v>0</v>
      </c>
      <c r="BE41" s="57">
        <f t="shared" si="35"/>
        <v>0</v>
      </c>
      <c r="BF41" s="57">
        <f t="shared" si="36"/>
        <v>0</v>
      </c>
      <c r="BG41" s="57">
        <f t="shared" si="37"/>
        <v>0</v>
      </c>
      <c r="BH41" s="57">
        <f t="shared" si="38"/>
        <v>0</v>
      </c>
      <c r="BJ41" s="57">
        <f t="shared" si="39"/>
        <v>0</v>
      </c>
      <c r="BK41" s="57">
        <f t="shared" si="40"/>
        <v>0</v>
      </c>
      <c r="BL41" s="57">
        <f t="shared" si="41"/>
        <v>0</v>
      </c>
      <c r="BM41" s="57">
        <f t="shared" si="42"/>
        <v>0</v>
      </c>
      <c r="BO41" s="57">
        <f t="shared" si="43"/>
        <v>0</v>
      </c>
      <c r="BP41" s="57">
        <f t="shared" si="44"/>
        <v>0</v>
      </c>
      <c r="BQ41" s="57">
        <f t="shared" si="45"/>
        <v>0</v>
      </c>
      <c r="BR41" s="57">
        <f t="shared" si="46"/>
        <v>0</v>
      </c>
      <c r="BV41" s="57">
        <f t="shared" si="55"/>
        <v>0</v>
      </c>
      <c r="BW41" s="57">
        <f t="shared" si="56"/>
        <v>0</v>
      </c>
      <c r="BX41" s="57">
        <f t="shared" si="57"/>
        <v>0</v>
      </c>
      <c r="BY41" s="57">
        <f t="shared" si="58"/>
        <v>0</v>
      </c>
    </row>
    <row r="42" spans="1:77" ht="18">
      <c r="A42" s="62"/>
      <c r="B42" s="76">
        <v>39</v>
      </c>
      <c r="C42" s="64">
        <v>39</v>
      </c>
      <c r="D42" s="44"/>
      <c r="E42" s="44"/>
      <c r="F42" s="44"/>
      <c r="G42" s="44"/>
      <c r="H42" s="73">
        <f t="shared" si="47"/>
        <v>0</v>
      </c>
      <c r="I42" s="73" t="e">
        <f t="shared" si="48"/>
        <v>#DIV/0!</v>
      </c>
      <c r="J42" s="75">
        <f t="shared" si="49"/>
        <v>0</v>
      </c>
      <c r="K42" s="61"/>
      <c r="L42" s="57"/>
      <c r="R42" s="87">
        <f t="shared" si="12"/>
        <v>0</v>
      </c>
      <c r="S42" s="87">
        <f t="shared" si="13"/>
        <v>0</v>
      </c>
      <c r="T42" s="87">
        <f t="shared" si="14"/>
        <v>0</v>
      </c>
      <c r="U42" s="87">
        <f t="shared" si="15"/>
        <v>0</v>
      </c>
      <c r="V42" s="88">
        <f t="shared" si="16"/>
        <v>0</v>
      </c>
      <c r="W42" s="89" t="e">
        <f t="shared" si="17"/>
        <v>#DIV/0!</v>
      </c>
      <c r="X42" s="90">
        <f t="shared" si="50"/>
        <v>0</v>
      </c>
      <c r="Y42" s="96"/>
      <c r="Z42" s="87" t="str">
        <f t="shared" si="51"/>
        <v> </v>
      </c>
      <c r="AA42" s="87" t="str">
        <f t="shared" si="52"/>
        <v> </v>
      </c>
      <c r="AB42" s="87" t="str">
        <f t="shared" si="53"/>
        <v> </v>
      </c>
      <c r="AC42" s="87" t="str">
        <f t="shared" si="54"/>
        <v> </v>
      </c>
      <c r="AF42" s="108">
        <f t="shared" si="18"/>
        <v>3</v>
      </c>
      <c r="AG42" s="53">
        <f t="shared" si="19"/>
        <v>1</v>
      </c>
      <c r="AH42" s="53">
        <f t="shared" si="20"/>
        <v>1</v>
      </c>
      <c r="AI42" s="53">
        <f t="shared" si="21"/>
        <v>1</v>
      </c>
      <c r="AJ42" s="110">
        <f t="shared" si="22"/>
        <v>1000000</v>
      </c>
      <c r="AK42" s="109">
        <f t="shared" si="23"/>
        <v>2</v>
      </c>
      <c r="AL42" s="53">
        <f t="shared" si="24"/>
        <v>1</v>
      </c>
      <c r="AM42" s="53">
        <f t="shared" si="25"/>
        <v>1</v>
      </c>
      <c r="AN42" s="111">
        <f t="shared" si="26"/>
        <v>100000</v>
      </c>
      <c r="AO42" s="108">
        <f t="shared" si="27"/>
        <v>1</v>
      </c>
      <c r="AP42" s="53">
        <f t="shared" si="28"/>
        <v>1</v>
      </c>
      <c r="AQ42" s="110">
        <f t="shared" si="29"/>
        <v>10000</v>
      </c>
      <c r="AR42" s="112">
        <f t="shared" si="30"/>
        <v>1110000</v>
      </c>
      <c r="AS42" s="46" t="s">
        <v>31</v>
      </c>
      <c r="AT42" s="59" t="e">
        <f>SUM('SA 2017 SRP-Open'!#REF!-'SA 2017 SRP-Open'!#REF!)</f>
        <v>#REF!</v>
      </c>
      <c r="AU42" s="47" t="s">
        <v>23</v>
      </c>
      <c r="AV42" s="48" t="s">
        <v>32</v>
      </c>
      <c r="AW42" s="49" t="s">
        <v>33</v>
      </c>
      <c r="AX42" s="60" t="s">
        <v>34</v>
      </c>
      <c r="AZ42" s="57">
        <f t="shared" si="31"/>
        <v>0</v>
      </c>
      <c r="BA42" s="57">
        <f t="shared" si="32"/>
        <v>0</v>
      </c>
      <c r="BB42" s="57">
        <f t="shared" si="33"/>
        <v>0</v>
      </c>
      <c r="BC42" s="57">
        <f t="shared" si="34"/>
        <v>0</v>
      </c>
      <c r="BE42" s="57">
        <f t="shared" si="35"/>
        <v>0</v>
      </c>
      <c r="BF42" s="57">
        <f t="shared" si="36"/>
        <v>0</v>
      </c>
      <c r="BG42" s="57">
        <f t="shared" si="37"/>
        <v>0</v>
      </c>
      <c r="BH42" s="57">
        <f t="shared" si="38"/>
        <v>0</v>
      </c>
      <c r="BJ42" s="57">
        <f t="shared" si="39"/>
        <v>0</v>
      </c>
      <c r="BK42" s="57">
        <f t="shared" si="40"/>
        <v>0</v>
      </c>
      <c r="BL42" s="57">
        <f t="shared" si="41"/>
        <v>0</v>
      </c>
      <c r="BM42" s="57">
        <f t="shared" si="42"/>
        <v>0</v>
      </c>
      <c r="BO42" s="57">
        <f t="shared" si="43"/>
        <v>0</v>
      </c>
      <c r="BP42" s="57">
        <f t="shared" si="44"/>
        <v>0</v>
      </c>
      <c r="BQ42" s="57">
        <f t="shared" si="45"/>
        <v>0</v>
      </c>
      <c r="BR42" s="57">
        <f t="shared" si="46"/>
        <v>0</v>
      </c>
      <c r="BV42" s="57">
        <f t="shared" si="55"/>
        <v>0</v>
      </c>
      <c r="BW42" s="57">
        <f t="shared" si="56"/>
        <v>0</v>
      </c>
      <c r="BX42" s="57">
        <f t="shared" si="57"/>
        <v>0</v>
      </c>
      <c r="BY42" s="57">
        <f t="shared" si="58"/>
        <v>0</v>
      </c>
    </row>
    <row r="43" spans="1:77" ht="18">
      <c r="A43" s="62"/>
      <c r="B43" s="76">
        <v>40</v>
      </c>
      <c r="C43" s="4">
        <v>40</v>
      </c>
      <c r="D43" s="45"/>
      <c r="E43" s="45"/>
      <c r="F43" s="45"/>
      <c r="G43" s="45"/>
      <c r="H43" s="73">
        <f t="shared" si="47"/>
        <v>0</v>
      </c>
      <c r="I43" s="73" t="e">
        <f t="shared" si="48"/>
        <v>#DIV/0!</v>
      </c>
      <c r="J43" s="75">
        <f t="shared" si="49"/>
        <v>0</v>
      </c>
      <c r="K43" s="61"/>
      <c r="L43" s="57"/>
      <c r="R43" s="87">
        <f t="shared" si="12"/>
        <v>0</v>
      </c>
      <c r="S43" s="87">
        <f t="shared" si="13"/>
        <v>0</v>
      </c>
      <c r="T43" s="87">
        <f t="shared" si="14"/>
        <v>0</v>
      </c>
      <c r="U43" s="87">
        <f t="shared" si="15"/>
        <v>0</v>
      </c>
      <c r="V43" s="88">
        <f t="shared" si="16"/>
        <v>0</v>
      </c>
      <c r="W43" s="89" t="e">
        <f t="shared" si="17"/>
        <v>#DIV/0!</v>
      </c>
      <c r="X43" s="90">
        <f t="shared" si="50"/>
        <v>0</v>
      </c>
      <c r="Y43" s="96"/>
      <c r="Z43" s="87" t="str">
        <f t="shared" si="51"/>
        <v> </v>
      </c>
      <c r="AA43" s="87" t="str">
        <f t="shared" si="52"/>
        <v> </v>
      </c>
      <c r="AB43" s="87" t="str">
        <f t="shared" si="53"/>
        <v> </v>
      </c>
      <c r="AC43" s="87" t="str">
        <f t="shared" si="54"/>
        <v> </v>
      </c>
      <c r="AF43" s="108">
        <f t="shared" si="18"/>
        <v>3</v>
      </c>
      <c r="AG43" s="53">
        <f t="shared" si="19"/>
        <v>1</v>
      </c>
      <c r="AH43" s="53">
        <f t="shared" si="20"/>
        <v>1</v>
      </c>
      <c r="AI43" s="53">
        <f t="shared" si="21"/>
        <v>1</v>
      </c>
      <c r="AJ43" s="110">
        <f t="shared" si="22"/>
        <v>1000000</v>
      </c>
      <c r="AK43" s="109">
        <f t="shared" si="23"/>
        <v>2</v>
      </c>
      <c r="AL43" s="53">
        <f t="shared" si="24"/>
        <v>1</v>
      </c>
      <c r="AM43" s="53">
        <f t="shared" si="25"/>
        <v>1</v>
      </c>
      <c r="AN43" s="111">
        <f t="shared" si="26"/>
        <v>100000</v>
      </c>
      <c r="AO43" s="108">
        <f t="shared" si="27"/>
        <v>1</v>
      </c>
      <c r="AP43" s="53">
        <f t="shared" si="28"/>
        <v>1</v>
      </c>
      <c r="AQ43" s="110">
        <f t="shared" si="29"/>
        <v>10000</v>
      </c>
      <c r="AR43" s="112">
        <f t="shared" si="30"/>
        <v>1110000</v>
      </c>
      <c r="AS43" s="46" t="s">
        <v>31</v>
      </c>
      <c r="AT43" s="59" t="e">
        <f>SUM('SA 2017 SRP-Open'!#REF!-'SA 2017 SRP-Open'!#REF!)</f>
        <v>#REF!</v>
      </c>
      <c r="AU43" s="47" t="s">
        <v>23</v>
      </c>
      <c r="AV43" s="48" t="s">
        <v>32</v>
      </c>
      <c r="AW43" s="49" t="s">
        <v>33</v>
      </c>
      <c r="AX43" s="60" t="s">
        <v>34</v>
      </c>
      <c r="AZ43" s="57">
        <f t="shared" si="31"/>
        <v>0</v>
      </c>
      <c r="BA43" s="57">
        <f t="shared" si="32"/>
        <v>0</v>
      </c>
      <c r="BB43" s="57">
        <f t="shared" si="33"/>
        <v>0</v>
      </c>
      <c r="BC43" s="57">
        <f t="shared" si="34"/>
        <v>0</v>
      </c>
      <c r="BE43" s="57">
        <f t="shared" si="35"/>
        <v>0</v>
      </c>
      <c r="BF43" s="57">
        <f t="shared" si="36"/>
        <v>0</v>
      </c>
      <c r="BG43" s="57">
        <f t="shared" si="37"/>
        <v>0</v>
      </c>
      <c r="BH43" s="57">
        <f t="shared" si="38"/>
        <v>0</v>
      </c>
      <c r="BJ43" s="57">
        <f t="shared" si="39"/>
        <v>0</v>
      </c>
      <c r="BK43" s="57">
        <f t="shared" si="40"/>
        <v>0</v>
      </c>
      <c r="BL43" s="57">
        <f t="shared" si="41"/>
        <v>0</v>
      </c>
      <c r="BM43" s="57">
        <f t="shared" si="42"/>
        <v>0</v>
      </c>
      <c r="BO43" s="57">
        <f t="shared" si="43"/>
        <v>0</v>
      </c>
      <c r="BP43" s="57">
        <f t="shared" si="44"/>
        <v>0</v>
      </c>
      <c r="BQ43" s="57">
        <f t="shared" si="45"/>
        <v>0</v>
      </c>
      <c r="BR43" s="57">
        <f t="shared" si="46"/>
        <v>0</v>
      </c>
      <c r="BV43" s="57">
        <f t="shared" si="55"/>
        <v>0</v>
      </c>
      <c r="BW43" s="57">
        <f t="shared" si="56"/>
        <v>0</v>
      </c>
      <c r="BX43" s="57">
        <f t="shared" si="57"/>
        <v>0</v>
      </c>
      <c r="BY43" s="57">
        <f t="shared" si="58"/>
        <v>0</v>
      </c>
    </row>
    <row r="44" spans="1:77" ht="18">
      <c r="A44" s="62"/>
      <c r="B44" s="76">
        <v>41</v>
      </c>
      <c r="C44" s="64">
        <v>41</v>
      </c>
      <c r="D44" s="44"/>
      <c r="E44" s="44"/>
      <c r="F44" s="44"/>
      <c r="G44" s="44"/>
      <c r="H44" s="73">
        <f t="shared" si="47"/>
        <v>0</v>
      </c>
      <c r="I44" s="73" t="e">
        <f t="shared" si="48"/>
        <v>#DIV/0!</v>
      </c>
      <c r="J44" s="75">
        <f t="shared" si="49"/>
        <v>0</v>
      </c>
      <c r="K44" s="61"/>
      <c r="L44" s="57"/>
      <c r="R44" s="87">
        <f t="shared" si="12"/>
        <v>0</v>
      </c>
      <c r="S44" s="87">
        <f t="shared" si="13"/>
        <v>0</v>
      </c>
      <c r="T44" s="87">
        <f t="shared" si="14"/>
        <v>0</v>
      </c>
      <c r="U44" s="87">
        <f t="shared" si="15"/>
        <v>0</v>
      </c>
      <c r="V44" s="88">
        <f t="shared" si="16"/>
        <v>0</v>
      </c>
      <c r="W44" s="89" t="e">
        <f t="shared" si="17"/>
        <v>#DIV/0!</v>
      </c>
      <c r="X44" s="90">
        <f t="shared" si="50"/>
        <v>0</v>
      </c>
      <c r="Y44" s="96"/>
      <c r="Z44" s="87" t="str">
        <f t="shared" si="51"/>
        <v> </v>
      </c>
      <c r="AA44" s="87" t="str">
        <f t="shared" si="52"/>
        <v> </v>
      </c>
      <c r="AB44" s="87" t="str">
        <f t="shared" si="53"/>
        <v> </v>
      </c>
      <c r="AC44" s="87" t="str">
        <f t="shared" si="54"/>
        <v> </v>
      </c>
      <c r="AF44" s="108">
        <f t="shared" si="18"/>
        <v>3</v>
      </c>
      <c r="AG44" s="53">
        <f t="shared" si="19"/>
        <v>1</v>
      </c>
      <c r="AH44" s="53">
        <f t="shared" si="20"/>
        <v>1</v>
      </c>
      <c r="AI44" s="53">
        <f t="shared" si="21"/>
        <v>1</v>
      </c>
      <c r="AJ44" s="110">
        <f t="shared" si="22"/>
        <v>1000000</v>
      </c>
      <c r="AK44" s="109">
        <f t="shared" si="23"/>
        <v>2</v>
      </c>
      <c r="AL44" s="53">
        <f t="shared" si="24"/>
        <v>1</v>
      </c>
      <c r="AM44" s="53">
        <f t="shared" si="25"/>
        <v>1</v>
      </c>
      <c r="AN44" s="111">
        <f t="shared" si="26"/>
        <v>100000</v>
      </c>
      <c r="AO44" s="108">
        <f t="shared" si="27"/>
        <v>1</v>
      </c>
      <c r="AP44" s="53">
        <f t="shared" si="28"/>
        <v>1</v>
      </c>
      <c r="AQ44" s="110">
        <f t="shared" si="29"/>
        <v>10000</v>
      </c>
      <c r="AR44" s="112">
        <f t="shared" si="30"/>
        <v>1110000</v>
      </c>
      <c r="AS44" s="46" t="s">
        <v>31</v>
      </c>
      <c r="AT44" s="59" t="e">
        <f>SUM('SA 2017 SRP-Open'!#REF!-'SA 2017 SRP-Open'!#REF!)</f>
        <v>#REF!</v>
      </c>
      <c r="AU44" s="47" t="s">
        <v>23</v>
      </c>
      <c r="AV44" s="48" t="s">
        <v>32</v>
      </c>
      <c r="AW44" s="49" t="s">
        <v>33</v>
      </c>
      <c r="AX44" s="60" t="s">
        <v>34</v>
      </c>
      <c r="AZ44" s="57">
        <f t="shared" si="31"/>
        <v>0</v>
      </c>
      <c r="BA44" s="57">
        <f t="shared" si="32"/>
        <v>0</v>
      </c>
      <c r="BB44" s="57">
        <f t="shared" si="33"/>
        <v>0</v>
      </c>
      <c r="BC44" s="57">
        <f t="shared" si="34"/>
        <v>0</v>
      </c>
      <c r="BE44" s="57">
        <f t="shared" si="35"/>
        <v>0</v>
      </c>
      <c r="BF44" s="57">
        <f t="shared" si="36"/>
        <v>0</v>
      </c>
      <c r="BG44" s="57">
        <f t="shared" si="37"/>
        <v>0</v>
      </c>
      <c r="BH44" s="57">
        <f t="shared" si="38"/>
        <v>0</v>
      </c>
      <c r="BJ44" s="57">
        <f t="shared" si="39"/>
        <v>0</v>
      </c>
      <c r="BK44" s="57">
        <f t="shared" si="40"/>
        <v>0</v>
      </c>
      <c r="BL44" s="57">
        <f t="shared" si="41"/>
        <v>0</v>
      </c>
      <c r="BM44" s="57">
        <f t="shared" si="42"/>
        <v>0</v>
      </c>
      <c r="BO44" s="57">
        <f t="shared" si="43"/>
        <v>0</v>
      </c>
      <c r="BP44" s="57">
        <f t="shared" si="44"/>
        <v>0</v>
      </c>
      <c r="BQ44" s="57">
        <f t="shared" si="45"/>
        <v>0</v>
      </c>
      <c r="BR44" s="57">
        <f t="shared" si="46"/>
        <v>0</v>
      </c>
      <c r="BV44" s="57">
        <f t="shared" si="55"/>
        <v>0</v>
      </c>
      <c r="BW44" s="57">
        <f t="shared" si="56"/>
        <v>0</v>
      </c>
      <c r="BX44" s="57">
        <f t="shared" si="57"/>
        <v>0</v>
      </c>
      <c r="BY44" s="57">
        <f t="shared" si="58"/>
        <v>0</v>
      </c>
    </row>
    <row r="45" spans="1:77" ht="18">
      <c r="A45" s="62"/>
      <c r="B45" s="76">
        <v>42</v>
      </c>
      <c r="C45" s="4">
        <v>42</v>
      </c>
      <c r="D45" s="45"/>
      <c r="E45" s="45"/>
      <c r="F45" s="45"/>
      <c r="G45" s="45"/>
      <c r="H45" s="73">
        <f t="shared" si="47"/>
        <v>0</v>
      </c>
      <c r="I45" s="73" t="e">
        <f t="shared" si="48"/>
        <v>#DIV/0!</v>
      </c>
      <c r="J45" s="75">
        <f t="shared" si="49"/>
        <v>0</v>
      </c>
      <c r="K45" s="61"/>
      <c r="L45" s="57"/>
      <c r="R45" s="87">
        <f t="shared" si="12"/>
        <v>0</v>
      </c>
      <c r="S45" s="87">
        <f t="shared" si="13"/>
        <v>0</v>
      </c>
      <c r="T45" s="87">
        <f t="shared" si="14"/>
        <v>0</v>
      </c>
      <c r="U45" s="87">
        <f t="shared" si="15"/>
        <v>0</v>
      </c>
      <c r="V45" s="88">
        <f t="shared" si="16"/>
        <v>0</v>
      </c>
      <c r="W45" s="89" t="e">
        <f t="shared" si="17"/>
        <v>#DIV/0!</v>
      </c>
      <c r="X45" s="90">
        <f t="shared" si="50"/>
        <v>0</v>
      </c>
      <c r="Y45" s="96"/>
      <c r="Z45" s="87" t="str">
        <f t="shared" si="51"/>
        <v> </v>
      </c>
      <c r="AA45" s="87" t="str">
        <f t="shared" si="52"/>
        <v> </v>
      </c>
      <c r="AB45" s="87" t="str">
        <f t="shared" si="53"/>
        <v> </v>
      </c>
      <c r="AC45" s="87" t="str">
        <f t="shared" si="54"/>
        <v> </v>
      </c>
      <c r="AF45" s="108">
        <f t="shared" si="18"/>
        <v>3</v>
      </c>
      <c r="AG45" s="53">
        <f t="shared" si="19"/>
        <v>1</v>
      </c>
      <c r="AH45" s="53">
        <f t="shared" si="20"/>
        <v>1</v>
      </c>
      <c r="AI45" s="53">
        <f t="shared" si="21"/>
        <v>1</v>
      </c>
      <c r="AJ45" s="110">
        <f t="shared" si="22"/>
        <v>1000000</v>
      </c>
      <c r="AK45" s="109">
        <f t="shared" si="23"/>
        <v>2</v>
      </c>
      <c r="AL45" s="53">
        <f t="shared" si="24"/>
        <v>1</v>
      </c>
      <c r="AM45" s="53">
        <f t="shared" si="25"/>
        <v>1</v>
      </c>
      <c r="AN45" s="111">
        <f t="shared" si="26"/>
        <v>100000</v>
      </c>
      <c r="AO45" s="108">
        <f t="shared" si="27"/>
        <v>1</v>
      </c>
      <c r="AP45" s="53">
        <f t="shared" si="28"/>
        <v>1</v>
      </c>
      <c r="AQ45" s="110">
        <f t="shared" si="29"/>
        <v>10000</v>
      </c>
      <c r="AR45" s="112">
        <f t="shared" si="30"/>
        <v>1110000</v>
      </c>
      <c r="AS45" s="46" t="s">
        <v>31</v>
      </c>
      <c r="AT45" s="59" t="e">
        <f>SUM('SA 2017 SRP-Open'!#REF!-'SA 2017 SRP-Open'!#REF!)</f>
        <v>#REF!</v>
      </c>
      <c r="AU45" s="47" t="s">
        <v>23</v>
      </c>
      <c r="AV45" s="48" t="s">
        <v>32</v>
      </c>
      <c r="AW45" s="49" t="s">
        <v>33</v>
      </c>
      <c r="AX45" s="60" t="s">
        <v>34</v>
      </c>
      <c r="AZ45" s="57">
        <f t="shared" si="31"/>
        <v>0</v>
      </c>
      <c r="BA45" s="57">
        <f t="shared" si="32"/>
        <v>0</v>
      </c>
      <c r="BB45" s="57">
        <f t="shared" si="33"/>
        <v>0</v>
      </c>
      <c r="BC45" s="57">
        <f t="shared" si="34"/>
        <v>0</v>
      </c>
      <c r="BE45" s="57">
        <f t="shared" si="35"/>
        <v>0</v>
      </c>
      <c r="BF45" s="57">
        <f t="shared" si="36"/>
        <v>0</v>
      </c>
      <c r="BG45" s="57">
        <f t="shared" si="37"/>
        <v>0</v>
      </c>
      <c r="BH45" s="57">
        <f t="shared" si="38"/>
        <v>0</v>
      </c>
      <c r="BJ45" s="57">
        <f t="shared" si="39"/>
        <v>0</v>
      </c>
      <c r="BK45" s="57">
        <f t="shared" si="40"/>
        <v>0</v>
      </c>
      <c r="BL45" s="57">
        <f t="shared" si="41"/>
        <v>0</v>
      </c>
      <c r="BM45" s="57">
        <f t="shared" si="42"/>
        <v>0</v>
      </c>
      <c r="BO45" s="57">
        <f t="shared" si="43"/>
        <v>0</v>
      </c>
      <c r="BP45" s="57">
        <f t="shared" si="44"/>
        <v>0</v>
      </c>
      <c r="BQ45" s="57">
        <f t="shared" si="45"/>
        <v>0</v>
      </c>
      <c r="BR45" s="57">
        <f t="shared" si="46"/>
        <v>0</v>
      </c>
      <c r="BV45" s="57">
        <f t="shared" si="55"/>
        <v>0</v>
      </c>
      <c r="BW45" s="57">
        <f t="shared" si="56"/>
        <v>0</v>
      </c>
      <c r="BX45" s="57">
        <f t="shared" si="57"/>
        <v>0</v>
      </c>
      <c r="BY45" s="57">
        <f t="shared" si="58"/>
        <v>0</v>
      </c>
    </row>
    <row r="46" spans="1:77" ht="18">
      <c r="A46" s="62"/>
      <c r="B46" s="76">
        <v>43</v>
      </c>
      <c r="C46" s="64">
        <v>43</v>
      </c>
      <c r="D46" s="44"/>
      <c r="E46" s="44"/>
      <c r="F46" s="44"/>
      <c r="G46" s="44"/>
      <c r="H46" s="73">
        <f t="shared" si="47"/>
        <v>0</v>
      </c>
      <c r="I46" s="73" t="e">
        <f t="shared" si="48"/>
        <v>#DIV/0!</v>
      </c>
      <c r="J46" s="75">
        <f t="shared" si="49"/>
        <v>0</v>
      </c>
      <c r="K46" s="61"/>
      <c r="L46" s="57"/>
      <c r="R46" s="87">
        <f t="shared" si="12"/>
        <v>0</v>
      </c>
      <c r="S46" s="87">
        <f t="shared" si="13"/>
        <v>0</v>
      </c>
      <c r="T46" s="87">
        <f t="shared" si="14"/>
        <v>0</v>
      </c>
      <c r="U46" s="87">
        <f t="shared" si="15"/>
        <v>0</v>
      </c>
      <c r="V46" s="88">
        <f t="shared" si="16"/>
        <v>0</v>
      </c>
      <c r="W46" s="89" t="e">
        <f t="shared" si="17"/>
        <v>#DIV/0!</v>
      </c>
      <c r="X46" s="90">
        <f t="shared" si="50"/>
        <v>0</v>
      </c>
      <c r="Y46" s="96"/>
      <c r="Z46" s="87" t="str">
        <f t="shared" si="51"/>
        <v> </v>
      </c>
      <c r="AA46" s="87" t="str">
        <f t="shared" si="52"/>
        <v> </v>
      </c>
      <c r="AB46" s="87" t="str">
        <f t="shared" si="53"/>
        <v> </v>
      </c>
      <c r="AC46" s="87" t="str">
        <f t="shared" si="54"/>
        <v> </v>
      </c>
      <c r="AF46" s="108">
        <f t="shared" si="18"/>
        <v>3</v>
      </c>
      <c r="AG46" s="53">
        <f t="shared" si="19"/>
        <v>1</v>
      </c>
      <c r="AH46" s="53">
        <f t="shared" si="20"/>
        <v>1</v>
      </c>
      <c r="AI46" s="53">
        <f t="shared" si="21"/>
        <v>1</v>
      </c>
      <c r="AJ46" s="110">
        <f t="shared" si="22"/>
        <v>1000000</v>
      </c>
      <c r="AK46" s="109">
        <f t="shared" si="23"/>
        <v>2</v>
      </c>
      <c r="AL46" s="53">
        <f t="shared" si="24"/>
        <v>1</v>
      </c>
      <c r="AM46" s="53">
        <f t="shared" si="25"/>
        <v>1</v>
      </c>
      <c r="AN46" s="111">
        <f t="shared" si="26"/>
        <v>100000</v>
      </c>
      <c r="AO46" s="108">
        <f t="shared" si="27"/>
        <v>1</v>
      </c>
      <c r="AP46" s="53">
        <f t="shared" si="28"/>
        <v>1</v>
      </c>
      <c r="AQ46" s="110">
        <f t="shared" si="29"/>
        <v>10000</v>
      </c>
      <c r="AR46" s="112">
        <f t="shared" si="30"/>
        <v>1110000</v>
      </c>
      <c r="AS46" s="46" t="s">
        <v>31</v>
      </c>
      <c r="AT46" s="59" t="e">
        <f>SUM('SA 2017 SRP-Open'!#REF!-'SA 2017 SRP-Open'!#REF!)</f>
        <v>#REF!</v>
      </c>
      <c r="AU46" s="47" t="s">
        <v>23</v>
      </c>
      <c r="AV46" s="48" t="s">
        <v>32</v>
      </c>
      <c r="AW46" s="49" t="s">
        <v>33</v>
      </c>
      <c r="AX46" s="60" t="s">
        <v>34</v>
      </c>
      <c r="AZ46" s="57">
        <f t="shared" si="31"/>
        <v>0</v>
      </c>
      <c r="BA46" s="57">
        <f t="shared" si="32"/>
        <v>0</v>
      </c>
      <c r="BB46" s="57">
        <f t="shared" si="33"/>
        <v>0</v>
      </c>
      <c r="BC46" s="57">
        <f t="shared" si="34"/>
        <v>0</v>
      </c>
      <c r="BE46" s="57">
        <f t="shared" si="35"/>
        <v>0</v>
      </c>
      <c r="BF46" s="57">
        <f t="shared" si="36"/>
        <v>0</v>
      </c>
      <c r="BG46" s="57">
        <f t="shared" si="37"/>
        <v>0</v>
      </c>
      <c r="BH46" s="57">
        <f t="shared" si="38"/>
        <v>0</v>
      </c>
      <c r="BJ46" s="57">
        <f t="shared" si="39"/>
        <v>0</v>
      </c>
      <c r="BK46" s="57">
        <f t="shared" si="40"/>
        <v>0</v>
      </c>
      <c r="BL46" s="57">
        <f t="shared" si="41"/>
        <v>0</v>
      </c>
      <c r="BM46" s="57">
        <f t="shared" si="42"/>
        <v>0</v>
      </c>
      <c r="BO46" s="57">
        <f t="shared" si="43"/>
        <v>0</v>
      </c>
      <c r="BP46" s="57">
        <f t="shared" si="44"/>
        <v>0</v>
      </c>
      <c r="BQ46" s="57">
        <f t="shared" si="45"/>
        <v>0</v>
      </c>
      <c r="BR46" s="57">
        <f t="shared" si="46"/>
        <v>0</v>
      </c>
      <c r="BV46" s="57">
        <f t="shared" si="55"/>
        <v>0</v>
      </c>
      <c r="BW46" s="57">
        <f t="shared" si="56"/>
        <v>0</v>
      </c>
      <c r="BX46" s="57">
        <f t="shared" si="57"/>
        <v>0</v>
      </c>
      <c r="BY46" s="57">
        <f t="shared" si="58"/>
        <v>0</v>
      </c>
    </row>
    <row r="47" spans="1:77" ht="18">
      <c r="A47" s="62"/>
      <c r="B47" s="76">
        <v>44</v>
      </c>
      <c r="C47" s="4">
        <v>44</v>
      </c>
      <c r="D47" s="45"/>
      <c r="E47" s="45"/>
      <c r="F47" s="45"/>
      <c r="G47" s="45"/>
      <c r="H47" s="73">
        <f t="shared" si="47"/>
        <v>0</v>
      </c>
      <c r="I47" s="73" t="e">
        <f t="shared" si="48"/>
        <v>#DIV/0!</v>
      </c>
      <c r="J47" s="75">
        <f t="shared" si="49"/>
        <v>0</v>
      </c>
      <c r="K47" s="61"/>
      <c r="L47" s="57"/>
      <c r="R47" s="87">
        <f t="shared" si="12"/>
        <v>0</v>
      </c>
      <c r="S47" s="87">
        <f t="shared" si="13"/>
        <v>0</v>
      </c>
      <c r="T47" s="87">
        <f t="shared" si="14"/>
        <v>0</v>
      </c>
      <c r="U47" s="87">
        <f t="shared" si="15"/>
        <v>0</v>
      </c>
      <c r="V47" s="88">
        <f t="shared" si="16"/>
        <v>0</v>
      </c>
      <c r="W47" s="89" t="e">
        <f t="shared" si="17"/>
        <v>#DIV/0!</v>
      </c>
      <c r="X47" s="90">
        <f t="shared" si="50"/>
        <v>0</v>
      </c>
      <c r="Y47" s="96"/>
      <c r="Z47" s="87" t="str">
        <f t="shared" si="51"/>
        <v> </v>
      </c>
      <c r="AA47" s="87" t="str">
        <f t="shared" si="52"/>
        <v> </v>
      </c>
      <c r="AB47" s="87" t="str">
        <f t="shared" si="53"/>
        <v> </v>
      </c>
      <c r="AC47" s="87" t="str">
        <f t="shared" si="54"/>
        <v> </v>
      </c>
      <c r="AF47" s="108">
        <f t="shared" si="18"/>
        <v>3</v>
      </c>
      <c r="AG47" s="53">
        <f t="shared" si="19"/>
        <v>1</v>
      </c>
      <c r="AH47" s="53">
        <f t="shared" si="20"/>
        <v>1</v>
      </c>
      <c r="AI47" s="53">
        <f t="shared" si="21"/>
        <v>1</v>
      </c>
      <c r="AJ47" s="110">
        <f t="shared" si="22"/>
        <v>1000000</v>
      </c>
      <c r="AK47" s="109">
        <f t="shared" si="23"/>
        <v>2</v>
      </c>
      <c r="AL47" s="53">
        <f t="shared" si="24"/>
        <v>1</v>
      </c>
      <c r="AM47" s="53">
        <f t="shared" si="25"/>
        <v>1</v>
      </c>
      <c r="AN47" s="111">
        <f t="shared" si="26"/>
        <v>100000</v>
      </c>
      <c r="AO47" s="108">
        <f t="shared" si="27"/>
        <v>1</v>
      </c>
      <c r="AP47" s="53">
        <f t="shared" si="28"/>
        <v>1</v>
      </c>
      <c r="AQ47" s="110">
        <f t="shared" si="29"/>
        <v>10000</v>
      </c>
      <c r="AR47" s="112">
        <f t="shared" si="30"/>
        <v>1110000</v>
      </c>
      <c r="AS47" s="46" t="s">
        <v>31</v>
      </c>
      <c r="AT47" s="59" t="e">
        <f>SUM('SA 2017 SRP-Open'!#REF!-'SA 2017 SRP-Open'!#REF!)</f>
        <v>#REF!</v>
      </c>
      <c r="AU47" s="47" t="s">
        <v>23</v>
      </c>
      <c r="AV47" s="48" t="s">
        <v>32</v>
      </c>
      <c r="AW47" s="49" t="s">
        <v>33</v>
      </c>
      <c r="AX47" s="60" t="s">
        <v>34</v>
      </c>
      <c r="AZ47" s="57">
        <f t="shared" si="31"/>
        <v>0</v>
      </c>
      <c r="BA47" s="57">
        <f t="shared" si="32"/>
        <v>0</v>
      </c>
      <c r="BB47" s="57">
        <f t="shared" si="33"/>
        <v>0</v>
      </c>
      <c r="BC47" s="57">
        <f t="shared" si="34"/>
        <v>0</v>
      </c>
      <c r="BE47" s="57">
        <f t="shared" si="35"/>
        <v>0</v>
      </c>
      <c r="BF47" s="57">
        <f t="shared" si="36"/>
        <v>0</v>
      </c>
      <c r="BG47" s="57">
        <f t="shared" si="37"/>
        <v>0</v>
      </c>
      <c r="BH47" s="57">
        <f t="shared" si="38"/>
        <v>0</v>
      </c>
      <c r="BJ47" s="57">
        <f t="shared" si="39"/>
        <v>0</v>
      </c>
      <c r="BK47" s="57">
        <f t="shared" si="40"/>
        <v>0</v>
      </c>
      <c r="BL47" s="57">
        <f t="shared" si="41"/>
        <v>0</v>
      </c>
      <c r="BM47" s="57">
        <f t="shared" si="42"/>
        <v>0</v>
      </c>
      <c r="BO47" s="57">
        <f t="shared" si="43"/>
        <v>0</v>
      </c>
      <c r="BP47" s="57">
        <f t="shared" si="44"/>
        <v>0</v>
      </c>
      <c r="BQ47" s="57">
        <f t="shared" si="45"/>
        <v>0</v>
      </c>
      <c r="BR47" s="57">
        <f t="shared" si="46"/>
        <v>0</v>
      </c>
      <c r="BV47" s="57">
        <f t="shared" si="55"/>
        <v>0</v>
      </c>
      <c r="BW47" s="57">
        <f t="shared" si="56"/>
        <v>0</v>
      </c>
      <c r="BX47" s="57">
        <f t="shared" si="57"/>
        <v>0</v>
      </c>
      <c r="BY47" s="57">
        <f t="shared" si="58"/>
        <v>0</v>
      </c>
    </row>
    <row r="48" spans="1:77" ht="18">
      <c r="A48" s="62"/>
      <c r="B48" s="76">
        <v>45</v>
      </c>
      <c r="C48" s="64">
        <v>45</v>
      </c>
      <c r="D48" s="44"/>
      <c r="E48" s="44"/>
      <c r="F48" s="44"/>
      <c r="G48" s="44"/>
      <c r="H48" s="73">
        <f t="shared" si="47"/>
        <v>0</v>
      </c>
      <c r="I48" s="73" t="e">
        <f t="shared" si="48"/>
        <v>#DIV/0!</v>
      </c>
      <c r="J48" s="75">
        <f t="shared" si="49"/>
        <v>0</v>
      </c>
      <c r="K48" s="61"/>
      <c r="L48" s="57"/>
      <c r="R48" s="87">
        <f t="shared" si="12"/>
        <v>0</v>
      </c>
      <c r="S48" s="87">
        <f t="shared" si="13"/>
        <v>0</v>
      </c>
      <c r="T48" s="87">
        <f t="shared" si="14"/>
        <v>0</v>
      </c>
      <c r="U48" s="87">
        <f t="shared" si="15"/>
        <v>0</v>
      </c>
      <c r="V48" s="88">
        <f t="shared" si="16"/>
        <v>0</v>
      </c>
      <c r="W48" s="89" t="e">
        <f t="shared" si="17"/>
        <v>#DIV/0!</v>
      </c>
      <c r="X48" s="90">
        <f t="shared" si="50"/>
        <v>0</v>
      </c>
      <c r="Y48" s="96"/>
      <c r="Z48" s="87" t="str">
        <f t="shared" si="51"/>
        <v> </v>
      </c>
      <c r="AA48" s="87" t="str">
        <f t="shared" si="52"/>
        <v> </v>
      </c>
      <c r="AB48" s="87" t="str">
        <f t="shared" si="53"/>
        <v> </v>
      </c>
      <c r="AC48" s="87" t="str">
        <f t="shared" si="54"/>
        <v> </v>
      </c>
      <c r="AF48" s="108">
        <f t="shared" si="18"/>
        <v>3</v>
      </c>
      <c r="AG48" s="53">
        <f t="shared" si="19"/>
        <v>1</v>
      </c>
      <c r="AH48" s="53">
        <f t="shared" si="20"/>
        <v>1</v>
      </c>
      <c r="AI48" s="53">
        <f t="shared" si="21"/>
        <v>1</v>
      </c>
      <c r="AJ48" s="110">
        <f t="shared" si="22"/>
        <v>1000000</v>
      </c>
      <c r="AK48" s="109">
        <f t="shared" si="23"/>
        <v>2</v>
      </c>
      <c r="AL48" s="53">
        <f t="shared" si="24"/>
        <v>1</v>
      </c>
      <c r="AM48" s="53">
        <f t="shared" si="25"/>
        <v>1</v>
      </c>
      <c r="AN48" s="111">
        <f t="shared" si="26"/>
        <v>100000</v>
      </c>
      <c r="AO48" s="108">
        <f t="shared" si="27"/>
        <v>1</v>
      </c>
      <c r="AP48" s="53">
        <f t="shared" si="28"/>
        <v>1</v>
      </c>
      <c r="AQ48" s="110">
        <f t="shared" si="29"/>
        <v>10000</v>
      </c>
      <c r="AR48" s="112">
        <f t="shared" si="30"/>
        <v>1110000</v>
      </c>
      <c r="AS48" s="46" t="s">
        <v>31</v>
      </c>
      <c r="AT48" s="59" t="e">
        <f>SUM('SA 2017 SRP-Open'!#REF!-'SA 2017 SRP-Open'!#REF!)</f>
        <v>#REF!</v>
      </c>
      <c r="AU48" s="47" t="s">
        <v>23</v>
      </c>
      <c r="AV48" s="48" t="s">
        <v>32</v>
      </c>
      <c r="AW48" s="49" t="s">
        <v>33</v>
      </c>
      <c r="AX48" s="60" t="s">
        <v>34</v>
      </c>
      <c r="AZ48" s="57">
        <f t="shared" si="31"/>
        <v>0</v>
      </c>
      <c r="BA48" s="57">
        <f t="shared" si="32"/>
        <v>0</v>
      </c>
      <c r="BB48" s="57">
        <f t="shared" si="33"/>
        <v>0</v>
      </c>
      <c r="BC48" s="57">
        <f t="shared" si="34"/>
        <v>0</v>
      </c>
      <c r="BE48" s="57">
        <f t="shared" si="35"/>
        <v>0</v>
      </c>
      <c r="BF48" s="57">
        <f t="shared" si="36"/>
        <v>0</v>
      </c>
      <c r="BG48" s="57">
        <f t="shared" si="37"/>
        <v>0</v>
      </c>
      <c r="BH48" s="57">
        <f t="shared" si="38"/>
        <v>0</v>
      </c>
      <c r="BJ48" s="57">
        <f t="shared" si="39"/>
        <v>0</v>
      </c>
      <c r="BK48" s="57">
        <f t="shared" si="40"/>
        <v>0</v>
      </c>
      <c r="BL48" s="57">
        <f t="shared" si="41"/>
        <v>0</v>
      </c>
      <c r="BM48" s="57">
        <f t="shared" si="42"/>
        <v>0</v>
      </c>
      <c r="BO48" s="57">
        <f t="shared" si="43"/>
        <v>0</v>
      </c>
      <c r="BP48" s="57">
        <f t="shared" si="44"/>
        <v>0</v>
      </c>
      <c r="BQ48" s="57">
        <f t="shared" si="45"/>
        <v>0</v>
      </c>
      <c r="BR48" s="57">
        <f t="shared" si="46"/>
        <v>0</v>
      </c>
      <c r="BV48" s="57">
        <f t="shared" si="55"/>
        <v>0</v>
      </c>
      <c r="BW48" s="57">
        <f t="shared" si="56"/>
        <v>0</v>
      </c>
      <c r="BX48" s="57">
        <f t="shared" si="57"/>
        <v>0</v>
      </c>
      <c r="BY48" s="57">
        <f t="shared" si="58"/>
        <v>0</v>
      </c>
    </row>
    <row r="49" spans="1:77" ht="18">
      <c r="A49" s="62"/>
      <c r="B49" s="76">
        <v>46</v>
      </c>
      <c r="C49" s="4">
        <v>46</v>
      </c>
      <c r="D49" s="45"/>
      <c r="E49" s="45"/>
      <c r="F49" s="45"/>
      <c r="G49" s="45"/>
      <c r="H49" s="73">
        <f t="shared" si="47"/>
        <v>0</v>
      </c>
      <c r="I49" s="73" t="e">
        <f t="shared" si="48"/>
        <v>#DIV/0!</v>
      </c>
      <c r="J49" s="75">
        <f t="shared" si="49"/>
        <v>0</v>
      </c>
      <c r="K49" s="61"/>
      <c r="L49" s="57"/>
      <c r="R49" s="87">
        <f t="shared" si="12"/>
        <v>0</v>
      </c>
      <c r="S49" s="87">
        <f t="shared" si="13"/>
        <v>0</v>
      </c>
      <c r="T49" s="87">
        <f t="shared" si="14"/>
        <v>0</v>
      </c>
      <c r="U49" s="87">
        <f t="shared" si="15"/>
        <v>0</v>
      </c>
      <c r="V49" s="88">
        <f t="shared" si="16"/>
        <v>0</v>
      </c>
      <c r="W49" s="89" t="e">
        <f t="shared" si="17"/>
        <v>#DIV/0!</v>
      </c>
      <c r="X49" s="90">
        <f t="shared" si="50"/>
        <v>0</v>
      </c>
      <c r="Y49" s="96"/>
      <c r="Z49" s="87" t="str">
        <f t="shared" si="51"/>
        <v> </v>
      </c>
      <c r="AA49" s="87" t="str">
        <f t="shared" si="52"/>
        <v> </v>
      </c>
      <c r="AB49" s="87" t="str">
        <f t="shared" si="53"/>
        <v> </v>
      </c>
      <c r="AC49" s="87" t="str">
        <f t="shared" si="54"/>
        <v> </v>
      </c>
      <c r="AF49" s="108">
        <f t="shared" si="18"/>
        <v>3</v>
      </c>
      <c r="AG49" s="53">
        <f t="shared" si="19"/>
        <v>1</v>
      </c>
      <c r="AH49" s="53">
        <f t="shared" si="20"/>
        <v>1</v>
      </c>
      <c r="AI49" s="53">
        <f t="shared" si="21"/>
        <v>1</v>
      </c>
      <c r="AJ49" s="110">
        <f t="shared" si="22"/>
        <v>1000000</v>
      </c>
      <c r="AK49" s="109">
        <f t="shared" si="23"/>
        <v>2</v>
      </c>
      <c r="AL49" s="53">
        <f t="shared" si="24"/>
        <v>1</v>
      </c>
      <c r="AM49" s="53">
        <f t="shared" si="25"/>
        <v>1</v>
      </c>
      <c r="AN49" s="111">
        <f t="shared" si="26"/>
        <v>100000</v>
      </c>
      <c r="AO49" s="108">
        <f t="shared" si="27"/>
        <v>1</v>
      </c>
      <c r="AP49" s="53">
        <f t="shared" si="28"/>
        <v>1</v>
      </c>
      <c r="AQ49" s="110">
        <f t="shared" si="29"/>
        <v>10000</v>
      </c>
      <c r="AR49" s="112">
        <f t="shared" si="30"/>
        <v>1110000</v>
      </c>
      <c r="AS49" s="46" t="s">
        <v>31</v>
      </c>
      <c r="AT49" s="59" t="e">
        <f>SUM('SA 2017 SRP-Open'!#REF!-'SA 2017 SRP-Open'!#REF!)</f>
        <v>#REF!</v>
      </c>
      <c r="AU49" s="47" t="s">
        <v>23</v>
      </c>
      <c r="AV49" s="48" t="s">
        <v>32</v>
      </c>
      <c r="AW49" s="49" t="s">
        <v>33</v>
      </c>
      <c r="AX49" s="60" t="s">
        <v>34</v>
      </c>
      <c r="AZ49" s="57">
        <f t="shared" si="31"/>
        <v>0</v>
      </c>
      <c r="BA49" s="57">
        <f t="shared" si="32"/>
        <v>0</v>
      </c>
      <c r="BB49" s="57">
        <f t="shared" si="33"/>
        <v>0</v>
      </c>
      <c r="BC49" s="57">
        <f t="shared" si="34"/>
        <v>0</v>
      </c>
      <c r="BE49" s="57">
        <f t="shared" si="35"/>
        <v>0</v>
      </c>
      <c r="BF49" s="57">
        <f t="shared" si="36"/>
        <v>0</v>
      </c>
      <c r="BG49" s="57">
        <f t="shared" si="37"/>
        <v>0</v>
      </c>
      <c r="BH49" s="57">
        <f t="shared" si="38"/>
        <v>0</v>
      </c>
      <c r="BJ49" s="57">
        <f t="shared" si="39"/>
        <v>0</v>
      </c>
      <c r="BK49" s="57">
        <f t="shared" si="40"/>
        <v>0</v>
      </c>
      <c r="BL49" s="57">
        <f t="shared" si="41"/>
        <v>0</v>
      </c>
      <c r="BM49" s="57">
        <f t="shared" si="42"/>
        <v>0</v>
      </c>
      <c r="BO49" s="57">
        <f t="shared" si="43"/>
        <v>0</v>
      </c>
      <c r="BP49" s="57">
        <f t="shared" si="44"/>
        <v>0</v>
      </c>
      <c r="BQ49" s="57">
        <f t="shared" si="45"/>
        <v>0</v>
      </c>
      <c r="BR49" s="57">
        <f t="shared" si="46"/>
        <v>0</v>
      </c>
      <c r="BV49" s="57">
        <f t="shared" si="55"/>
        <v>0</v>
      </c>
      <c r="BW49" s="57">
        <f t="shared" si="56"/>
        <v>0</v>
      </c>
      <c r="BX49" s="57">
        <f t="shared" si="57"/>
        <v>0</v>
      </c>
      <c r="BY49" s="57">
        <f t="shared" si="58"/>
        <v>0</v>
      </c>
    </row>
    <row r="50" spans="1:77" ht="18">
      <c r="A50" s="62"/>
      <c r="B50" s="76">
        <v>47</v>
      </c>
      <c r="C50" s="64">
        <v>47</v>
      </c>
      <c r="D50" s="44"/>
      <c r="E50" s="44"/>
      <c r="F50" s="44"/>
      <c r="G50" s="44"/>
      <c r="H50" s="73">
        <f t="shared" si="47"/>
        <v>0</v>
      </c>
      <c r="I50" s="73" t="e">
        <f t="shared" si="48"/>
        <v>#DIV/0!</v>
      </c>
      <c r="J50" s="75">
        <f t="shared" si="49"/>
        <v>0</v>
      </c>
      <c r="K50" s="61"/>
      <c r="L50" s="57"/>
      <c r="R50" s="87">
        <f t="shared" si="12"/>
        <v>0</v>
      </c>
      <c r="S50" s="87">
        <f t="shared" si="13"/>
        <v>0</v>
      </c>
      <c r="T50" s="87">
        <f t="shared" si="14"/>
        <v>0</v>
      </c>
      <c r="U50" s="87">
        <f t="shared" si="15"/>
        <v>0</v>
      </c>
      <c r="V50" s="88">
        <f t="shared" si="16"/>
        <v>0</v>
      </c>
      <c r="W50" s="89" t="e">
        <f t="shared" si="17"/>
        <v>#DIV/0!</v>
      </c>
      <c r="X50" s="90">
        <f t="shared" si="50"/>
        <v>0</v>
      </c>
      <c r="Y50" s="96"/>
      <c r="Z50" s="87" t="str">
        <f t="shared" si="51"/>
        <v> </v>
      </c>
      <c r="AA50" s="87" t="str">
        <f t="shared" si="52"/>
        <v> </v>
      </c>
      <c r="AB50" s="87" t="str">
        <f t="shared" si="53"/>
        <v> </v>
      </c>
      <c r="AC50" s="87" t="str">
        <f t="shared" si="54"/>
        <v> </v>
      </c>
      <c r="AF50" s="108">
        <f t="shared" si="18"/>
        <v>3</v>
      </c>
      <c r="AG50" s="53">
        <f t="shared" si="19"/>
        <v>1</v>
      </c>
      <c r="AH50" s="53">
        <f t="shared" si="20"/>
        <v>1</v>
      </c>
      <c r="AI50" s="53">
        <f t="shared" si="21"/>
        <v>1</v>
      </c>
      <c r="AJ50" s="110">
        <f t="shared" si="22"/>
        <v>1000000</v>
      </c>
      <c r="AK50" s="109">
        <f t="shared" si="23"/>
        <v>2</v>
      </c>
      <c r="AL50" s="53">
        <f t="shared" si="24"/>
        <v>1</v>
      </c>
      <c r="AM50" s="53">
        <f t="shared" si="25"/>
        <v>1</v>
      </c>
      <c r="AN50" s="111">
        <f t="shared" si="26"/>
        <v>100000</v>
      </c>
      <c r="AO50" s="108">
        <f t="shared" si="27"/>
        <v>1</v>
      </c>
      <c r="AP50" s="53">
        <f t="shared" si="28"/>
        <v>1</v>
      </c>
      <c r="AQ50" s="110">
        <f t="shared" si="29"/>
        <v>10000</v>
      </c>
      <c r="AR50" s="112">
        <f t="shared" si="30"/>
        <v>1110000</v>
      </c>
      <c r="AS50" s="46" t="s">
        <v>31</v>
      </c>
      <c r="AT50" s="59" t="e">
        <f>SUM('SA 2017 SRP-Open'!#REF!-'SA 2017 SRP-Open'!#REF!)</f>
        <v>#REF!</v>
      </c>
      <c r="AU50" s="47" t="s">
        <v>23</v>
      </c>
      <c r="AV50" s="48" t="s">
        <v>32</v>
      </c>
      <c r="AW50" s="49" t="s">
        <v>33</v>
      </c>
      <c r="AX50" s="60" t="s">
        <v>34</v>
      </c>
      <c r="AZ50" s="57">
        <f t="shared" si="31"/>
        <v>0</v>
      </c>
      <c r="BA50" s="57">
        <f t="shared" si="32"/>
        <v>0</v>
      </c>
      <c r="BB50" s="57">
        <f t="shared" si="33"/>
        <v>0</v>
      </c>
      <c r="BC50" s="57">
        <f t="shared" si="34"/>
        <v>0</v>
      </c>
      <c r="BE50" s="57">
        <f t="shared" si="35"/>
        <v>0</v>
      </c>
      <c r="BF50" s="57">
        <f t="shared" si="36"/>
        <v>0</v>
      </c>
      <c r="BG50" s="57">
        <f t="shared" si="37"/>
        <v>0</v>
      </c>
      <c r="BH50" s="57">
        <f t="shared" si="38"/>
        <v>0</v>
      </c>
      <c r="BJ50" s="57">
        <f t="shared" si="39"/>
        <v>0</v>
      </c>
      <c r="BK50" s="57">
        <f t="shared" si="40"/>
        <v>0</v>
      </c>
      <c r="BL50" s="57">
        <f t="shared" si="41"/>
        <v>0</v>
      </c>
      <c r="BM50" s="57">
        <f t="shared" si="42"/>
        <v>0</v>
      </c>
      <c r="BO50" s="57">
        <f t="shared" si="43"/>
        <v>0</v>
      </c>
      <c r="BP50" s="57">
        <f t="shared" si="44"/>
        <v>0</v>
      </c>
      <c r="BQ50" s="57">
        <f t="shared" si="45"/>
        <v>0</v>
      </c>
      <c r="BR50" s="57">
        <f t="shared" si="46"/>
        <v>0</v>
      </c>
      <c r="BV50" s="57">
        <f t="shared" si="55"/>
        <v>0</v>
      </c>
      <c r="BW50" s="57">
        <f t="shared" si="56"/>
        <v>0</v>
      </c>
      <c r="BX50" s="57">
        <f t="shared" si="57"/>
        <v>0</v>
      </c>
      <c r="BY50" s="57">
        <f t="shared" si="58"/>
        <v>0</v>
      </c>
    </row>
    <row r="51" spans="1:77" ht="18">
      <c r="A51" s="62"/>
      <c r="B51" s="76">
        <v>48</v>
      </c>
      <c r="C51" s="4">
        <v>48</v>
      </c>
      <c r="D51" s="45"/>
      <c r="E51" s="45"/>
      <c r="F51" s="45"/>
      <c r="G51" s="45"/>
      <c r="H51" s="73">
        <f t="shared" si="47"/>
        <v>0</v>
      </c>
      <c r="I51" s="73" t="e">
        <f t="shared" si="48"/>
        <v>#DIV/0!</v>
      </c>
      <c r="J51" s="75">
        <f t="shared" si="49"/>
        <v>0</v>
      </c>
      <c r="K51" s="61"/>
      <c r="L51" s="57"/>
      <c r="R51" s="87">
        <f t="shared" si="12"/>
        <v>0</v>
      </c>
      <c r="S51" s="87">
        <f t="shared" si="13"/>
        <v>0</v>
      </c>
      <c r="T51" s="87">
        <f t="shared" si="14"/>
        <v>0</v>
      </c>
      <c r="U51" s="87">
        <f t="shared" si="15"/>
        <v>0</v>
      </c>
      <c r="V51" s="88">
        <f t="shared" si="16"/>
        <v>0</v>
      </c>
      <c r="W51" s="89" t="e">
        <f t="shared" si="17"/>
        <v>#DIV/0!</v>
      </c>
      <c r="X51" s="90">
        <f t="shared" si="50"/>
        <v>0</v>
      </c>
      <c r="Y51" s="96"/>
      <c r="Z51" s="87" t="str">
        <f t="shared" si="51"/>
        <v> </v>
      </c>
      <c r="AA51" s="87" t="str">
        <f t="shared" si="52"/>
        <v> </v>
      </c>
      <c r="AB51" s="87" t="str">
        <f t="shared" si="53"/>
        <v> </v>
      </c>
      <c r="AC51" s="87" t="str">
        <f t="shared" si="54"/>
        <v> </v>
      </c>
      <c r="AF51" s="108">
        <f t="shared" si="18"/>
        <v>3</v>
      </c>
      <c r="AG51" s="53">
        <f t="shared" si="19"/>
        <v>1</v>
      </c>
      <c r="AH51" s="53">
        <f t="shared" si="20"/>
        <v>1</v>
      </c>
      <c r="AI51" s="53">
        <f t="shared" si="21"/>
        <v>1</v>
      </c>
      <c r="AJ51" s="110">
        <f t="shared" si="22"/>
        <v>1000000</v>
      </c>
      <c r="AK51" s="109">
        <f t="shared" si="23"/>
        <v>2</v>
      </c>
      <c r="AL51" s="53">
        <f t="shared" si="24"/>
        <v>1</v>
      </c>
      <c r="AM51" s="53">
        <f t="shared" si="25"/>
        <v>1</v>
      </c>
      <c r="AN51" s="111">
        <f t="shared" si="26"/>
        <v>100000</v>
      </c>
      <c r="AO51" s="108">
        <f t="shared" si="27"/>
        <v>1</v>
      </c>
      <c r="AP51" s="53">
        <f t="shared" si="28"/>
        <v>1</v>
      </c>
      <c r="AQ51" s="110">
        <f t="shared" si="29"/>
        <v>10000</v>
      </c>
      <c r="AR51" s="112">
        <f t="shared" si="30"/>
        <v>1110000</v>
      </c>
      <c r="AS51" s="46" t="s">
        <v>31</v>
      </c>
      <c r="AT51" s="59" t="e">
        <f>SUM('SA 2017 SRP-Open'!#REF!-'SA 2017 SRP-Open'!#REF!)</f>
        <v>#REF!</v>
      </c>
      <c r="AU51" s="47" t="s">
        <v>23</v>
      </c>
      <c r="AV51" s="48" t="s">
        <v>32</v>
      </c>
      <c r="AW51" s="49" t="s">
        <v>33</v>
      </c>
      <c r="AX51" s="60" t="s">
        <v>34</v>
      </c>
      <c r="AZ51" s="57">
        <f t="shared" si="31"/>
        <v>0</v>
      </c>
      <c r="BA51" s="57">
        <f t="shared" si="32"/>
        <v>0</v>
      </c>
      <c r="BB51" s="57">
        <f t="shared" si="33"/>
        <v>0</v>
      </c>
      <c r="BC51" s="57">
        <f t="shared" si="34"/>
        <v>0</v>
      </c>
      <c r="BE51" s="57">
        <f t="shared" si="35"/>
        <v>0</v>
      </c>
      <c r="BF51" s="57">
        <f t="shared" si="36"/>
        <v>0</v>
      </c>
      <c r="BG51" s="57">
        <f t="shared" si="37"/>
        <v>0</v>
      </c>
      <c r="BH51" s="57">
        <f t="shared" si="38"/>
        <v>0</v>
      </c>
      <c r="BJ51" s="57">
        <f t="shared" si="39"/>
        <v>0</v>
      </c>
      <c r="BK51" s="57">
        <f t="shared" si="40"/>
        <v>0</v>
      </c>
      <c r="BL51" s="57">
        <f t="shared" si="41"/>
        <v>0</v>
      </c>
      <c r="BM51" s="57">
        <f t="shared" si="42"/>
        <v>0</v>
      </c>
      <c r="BO51" s="57">
        <f t="shared" si="43"/>
        <v>0</v>
      </c>
      <c r="BP51" s="57">
        <f t="shared" si="44"/>
        <v>0</v>
      </c>
      <c r="BQ51" s="57">
        <f t="shared" si="45"/>
        <v>0</v>
      </c>
      <c r="BR51" s="57">
        <f t="shared" si="46"/>
        <v>0</v>
      </c>
      <c r="BV51" s="57">
        <f t="shared" si="55"/>
        <v>0</v>
      </c>
      <c r="BW51" s="57">
        <f t="shared" si="56"/>
        <v>0</v>
      </c>
      <c r="BX51" s="57">
        <f t="shared" si="57"/>
        <v>0</v>
      </c>
      <c r="BY51" s="57">
        <f t="shared" si="58"/>
        <v>0</v>
      </c>
    </row>
    <row r="52" spans="1:77" ht="18">
      <c r="A52" s="62"/>
      <c r="B52" s="76">
        <v>49</v>
      </c>
      <c r="C52" s="64">
        <v>49</v>
      </c>
      <c r="D52" s="44"/>
      <c r="E52" s="44"/>
      <c r="F52" s="44"/>
      <c r="G52" s="44"/>
      <c r="H52" s="73">
        <f t="shared" si="47"/>
        <v>0</v>
      </c>
      <c r="I52" s="73" t="e">
        <f t="shared" si="48"/>
        <v>#DIV/0!</v>
      </c>
      <c r="J52" s="75">
        <f t="shared" si="49"/>
        <v>0</v>
      </c>
      <c r="K52" s="61"/>
      <c r="L52" s="57"/>
      <c r="R52" s="87">
        <f t="shared" si="12"/>
        <v>0</v>
      </c>
      <c r="S52" s="87">
        <f t="shared" si="13"/>
        <v>0</v>
      </c>
      <c r="T52" s="87">
        <f t="shared" si="14"/>
        <v>0</v>
      </c>
      <c r="U52" s="87">
        <f t="shared" si="15"/>
        <v>0</v>
      </c>
      <c r="V52" s="88">
        <f t="shared" si="16"/>
        <v>0</v>
      </c>
      <c r="W52" s="89" t="e">
        <f t="shared" si="17"/>
        <v>#DIV/0!</v>
      </c>
      <c r="X52" s="90">
        <f t="shared" si="50"/>
        <v>0</v>
      </c>
      <c r="Y52" s="96"/>
      <c r="Z52" s="87" t="str">
        <f t="shared" si="51"/>
        <v> </v>
      </c>
      <c r="AA52" s="87" t="str">
        <f t="shared" si="52"/>
        <v> </v>
      </c>
      <c r="AB52" s="87" t="str">
        <f t="shared" si="53"/>
        <v> </v>
      </c>
      <c r="AC52" s="87" t="str">
        <f t="shared" si="54"/>
        <v> </v>
      </c>
      <c r="AF52" s="108">
        <f t="shared" si="18"/>
        <v>3</v>
      </c>
      <c r="AG52" s="53">
        <f t="shared" si="19"/>
        <v>1</v>
      </c>
      <c r="AH52" s="53">
        <f t="shared" si="20"/>
        <v>1</v>
      </c>
      <c r="AI52" s="53">
        <f t="shared" si="21"/>
        <v>1</v>
      </c>
      <c r="AJ52" s="110">
        <f t="shared" si="22"/>
        <v>1000000</v>
      </c>
      <c r="AK52" s="109">
        <f t="shared" si="23"/>
        <v>2</v>
      </c>
      <c r="AL52" s="53">
        <f t="shared" si="24"/>
        <v>1</v>
      </c>
      <c r="AM52" s="53">
        <f t="shared" si="25"/>
        <v>1</v>
      </c>
      <c r="AN52" s="111">
        <f t="shared" si="26"/>
        <v>100000</v>
      </c>
      <c r="AO52" s="108">
        <f t="shared" si="27"/>
        <v>1</v>
      </c>
      <c r="AP52" s="53">
        <f t="shared" si="28"/>
        <v>1</v>
      </c>
      <c r="AQ52" s="110">
        <f t="shared" si="29"/>
        <v>10000</v>
      </c>
      <c r="AR52" s="112">
        <f t="shared" si="30"/>
        <v>1110000</v>
      </c>
      <c r="AS52" s="46" t="s">
        <v>31</v>
      </c>
      <c r="AT52" s="59" t="e">
        <f>SUM('SA 2017 SRP-Open'!#REF!-'SA 2017 SRP-Open'!#REF!)</f>
        <v>#REF!</v>
      </c>
      <c r="AU52" s="47" t="s">
        <v>23</v>
      </c>
      <c r="AV52" s="48" t="s">
        <v>32</v>
      </c>
      <c r="AW52" s="49" t="s">
        <v>33</v>
      </c>
      <c r="AX52" s="60" t="s">
        <v>34</v>
      </c>
      <c r="AZ52" s="57">
        <f t="shared" si="31"/>
        <v>0</v>
      </c>
      <c r="BA52" s="57">
        <f t="shared" si="32"/>
        <v>0</v>
      </c>
      <c r="BB52" s="57">
        <f t="shared" si="33"/>
        <v>0</v>
      </c>
      <c r="BC52" s="57">
        <f t="shared" si="34"/>
        <v>0</v>
      </c>
      <c r="BE52" s="57">
        <f t="shared" si="35"/>
        <v>0</v>
      </c>
      <c r="BF52" s="57">
        <f t="shared" si="36"/>
        <v>0</v>
      </c>
      <c r="BG52" s="57">
        <f t="shared" si="37"/>
        <v>0</v>
      </c>
      <c r="BH52" s="57">
        <f t="shared" si="38"/>
        <v>0</v>
      </c>
      <c r="BJ52" s="57">
        <f t="shared" si="39"/>
        <v>0</v>
      </c>
      <c r="BK52" s="57">
        <f t="shared" si="40"/>
        <v>0</v>
      </c>
      <c r="BL52" s="57">
        <f t="shared" si="41"/>
        <v>0</v>
      </c>
      <c r="BM52" s="57">
        <f t="shared" si="42"/>
        <v>0</v>
      </c>
      <c r="BO52" s="57">
        <f t="shared" si="43"/>
        <v>0</v>
      </c>
      <c r="BP52" s="57">
        <f t="shared" si="44"/>
        <v>0</v>
      </c>
      <c r="BQ52" s="57">
        <f t="shared" si="45"/>
        <v>0</v>
      </c>
      <c r="BR52" s="57">
        <f t="shared" si="46"/>
        <v>0</v>
      </c>
      <c r="BV52" s="57">
        <f t="shared" si="55"/>
        <v>0</v>
      </c>
      <c r="BW52" s="57">
        <f t="shared" si="56"/>
        <v>0</v>
      </c>
      <c r="BX52" s="57">
        <f t="shared" si="57"/>
        <v>0</v>
      </c>
      <c r="BY52" s="57">
        <f t="shared" si="58"/>
        <v>0</v>
      </c>
    </row>
    <row r="53" spans="1:77" ht="18.75" thickBot="1">
      <c r="A53" s="62"/>
      <c r="B53" s="77">
        <v>50</v>
      </c>
      <c r="C53" s="70">
        <v>50</v>
      </c>
      <c r="D53" s="71"/>
      <c r="E53" s="71"/>
      <c r="F53" s="71"/>
      <c r="G53" s="71"/>
      <c r="H53" s="78">
        <f t="shared" si="47"/>
        <v>0</v>
      </c>
      <c r="I53" s="78" t="e">
        <f t="shared" si="48"/>
        <v>#DIV/0!</v>
      </c>
      <c r="J53" s="79">
        <f t="shared" si="49"/>
        <v>0</v>
      </c>
      <c r="K53" s="61"/>
      <c r="L53" s="57"/>
      <c r="R53" s="87">
        <f t="shared" si="12"/>
        <v>0</v>
      </c>
      <c r="S53" s="87">
        <f t="shared" si="13"/>
        <v>0</v>
      </c>
      <c r="T53" s="87">
        <f t="shared" si="14"/>
        <v>0</v>
      </c>
      <c r="U53" s="87">
        <f t="shared" si="15"/>
        <v>0</v>
      </c>
      <c r="V53" s="88">
        <f t="shared" si="16"/>
        <v>0</v>
      </c>
      <c r="W53" s="89" t="e">
        <f t="shared" si="17"/>
        <v>#DIV/0!</v>
      </c>
      <c r="X53" s="90">
        <f t="shared" si="50"/>
        <v>0</v>
      </c>
      <c r="Y53" s="96"/>
      <c r="Z53" s="87" t="str">
        <f t="shared" si="51"/>
        <v> </v>
      </c>
      <c r="AA53" s="87" t="str">
        <f t="shared" si="52"/>
        <v> </v>
      </c>
      <c r="AB53" s="87" t="str">
        <f t="shared" si="53"/>
        <v> </v>
      </c>
      <c r="AC53" s="87" t="str">
        <f t="shared" si="54"/>
        <v> </v>
      </c>
      <c r="AF53" s="108">
        <f t="shared" si="18"/>
        <v>3</v>
      </c>
      <c r="AG53" s="53">
        <f t="shared" si="19"/>
        <v>1</v>
      </c>
      <c r="AH53" s="53">
        <f t="shared" si="20"/>
        <v>1</v>
      </c>
      <c r="AI53" s="53">
        <f t="shared" si="21"/>
        <v>1</v>
      </c>
      <c r="AJ53" s="110">
        <f t="shared" si="22"/>
        <v>1000000</v>
      </c>
      <c r="AK53" s="109">
        <f t="shared" si="23"/>
        <v>2</v>
      </c>
      <c r="AL53" s="53">
        <f t="shared" si="24"/>
        <v>1</v>
      </c>
      <c r="AM53" s="53">
        <f t="shared" si="25"/>
        <v>1</v>
      </c>
      <c r="AN53" s="111">
        <f t="shared" si="26"/>
        <v>100000</v>
      </c>
      <c r="AO53" s="108">
        <f t="shared" si="27"/>
        <v>1</v>
      </c>
      <c r="AP53" s="53">
        <f t="shared" si="28"/>
        <v>1</v>
      </c>
      <c r="AQ53" s="110">
        <f t="shared" si="29"/>
        <v>10000</v>
      </c>
      <c r="AR53" s="112">
        <f t="shared" si="30"/>
        <v>1110000</v>
      </c>
      <c r="AS53" s="46" t="s">
        <v>31</v>
      </c>
      <c r="AT53" s="59" t="e">
        <f>SUM('SA 2017 SRP-Open'!#REF!-'SA 2017 SRP-Open'!#REF!)</f>
        <v>#REF!</v>
      </c>
      <c r="AU53" s="47" t="s">
        <v>23</v>
      </c>
      <c r="AV53" s="48" t="s">
        <v>32</v>
      </c>
      <c r="AW53" s="49" t="s">
        <v>33</v>
      </c>
      <c r="AX53" s="60" t="s">
        <v>34</v>
      </c>
      <c r="AZ53" s="57">
        <f t="shared" si="31"/>
        <v>0</v>
      </c>
      <c r="BA53" s="57">
        <f t="shared" si="32"/>
        <v>0</v>
      </c>
      <c r="BB53" s="57">
        <f t="shared" si="33"/>
        <v>0</v>
      </c>
      <c r="BC53" s="57">
        <f t="shared" si="34"/>
        <v>0</v>
      </c>
      <c r="BE53" s="57">
        <f t="shared" si="35"/>
        <v>0</v>
      </c>
      <c r="BF53" s="57">
        <f t="shared" si="36"/>
        <v>0</v>
      </c>
      <c r="BG53" s="57">
        <f t="shared" si="37"/>
        <v>0</v>
      </c>
      <c r="BH53" s="57">
        <f t="shared" si="38"/>
        <v>0</v>
      </c>
      <c r="BJ53" s="57">
        <f t="shared" si="39"/>
        <v>0</v>
      </c>
      <c r="BK53" s="57">
        <f t="shared" si="40"/>
        <v>0</v>
      </c>
      <c r="BL53" s="57">
        <f t="shared" si="41"/>
        <v>0</v>
      </c>
      <c r="BM53" s="57">
        <f t="shared" si="42"/>
        <v>0</v>
      </c>
      <c r="BO53" s="57">
        <f t="shared" si="43"/>
        <v>0</v>
      </c>
      <c r="BP53" s="57">
        <f t="shared" si="44"/>
        <v>0</v>
      </c>
      <c r="BQ53" s="57">
        <f t="shared" si="45"/>
        <v>0</v>
      </c>
      <c r="BR53" s="57">
        <f t="shared" si="46"/>
        <v>0</v>
      </c>
      <c r="BV53" s="57">
        <f t="shared" si="55"/>
        <v>0</v>
      </c>
      <c r="BW53" s="57">
        <f t="shared" si="56"/>
        <v>0</v>
      </c>
      <c r="BX53" s="57">
        <f t="shared" si="57"/>
        <v>0</v>
      </c>
      <c r="BY53" s="57">
        <f t="shared" si="58"/>
        <v>0</v>
      </c>
    </row>
    <row r="54" spans="1:12" ht="15.75" thickBot="1">
      <c r="A54" s="62"/>
      <c r="B54" s="254" t="s">
        <v>100</v>
      </c>
      <c r="C54" s="255"/>
      <c r="D54" s="255"/>
      <c r="E54" s="255"/>
      <c r="F54" s="255"/>
      <c r="G54" s="255"/>
      <c r="H54" s="255"/>
      <c r="I54" s="255"/>
      <c r="J54" s="256"/>
      <c r="K54" s="61"/>
      <c r="L54" s="57"/>
    </row>
    <row r="55" spans="1:44" ht="18">
      <c r="A55" s="62"/>
      <c r="B55" s="100">
        <v>1</v>
      </c>
      <c r="C55" s="101" t="s">
        <v>56</v>
      </c>
      <c r="D55" s="98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</row>
    <row r="56" spans="1:44" ht="18">
      <c r="A56" s="62"/>
      <c r="B56" s="102">
        <v>2</v>
      </c>
      <c r="C56" s="103" t="s">
        <v>93</v>
      </c>
      <c r="D56" s="98"/>
      <c r="E56" s="62"/>
      <c r="F56" s="62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</row>
    <row r="57" spans="1:44" ht="18">
      <c r="A57" s="62"/>
      <c r="B57" s="102">
        <v>3</v>
      </c>
      <c r="C57" s="104" t="s">
        <v>50</v>
      </c>
      <c r="D57" s="98"/>
      <c r="E57" s="62"/>
      <c r="F57" s="62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</row>
    <row r="58" spans="1:44" ht="18">
      <c r="A58" s="62"/>
      <c r="B58" s="102">
        <v>4</v>
      </c>
      <c r="C58" s="105" t="s">
        <v>97</v>
      </c>
      <c r="D58" s="98"/>
      <c r="E58" s="62"/>
      <c r="F58" s="62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</row>
    <row r="59" spans="1:44" ht="18">
      <c r="A59" s="62"/>
      <c r="B59" s="102">
        <v>5</v>
      </c>
      <c r="C59" s="104" t="s">
        <v>52</v>
      </c>
      <c r="D59" s="98"/>
      <c r="E59" s="62"/>
      <c r="F59" s="62"/>
      <c r="G59" s="62"/>
      <c r="H59" s="62"/>
      <c r="I59" s="62"/>
      <c r="J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</row>
    <row r="60" spans="1:44" ht="18">
      <c r="A60" s="62"/>
      <c r="B60" s="102">
        <v>6</v>
      </c>
      <c r="C60" s="103" t="s">
        <v>57</v>
      </c>
      <c r="D60" s="98"/>
      <c r="E60" s="62"/>
      <c r="F60" s="62"/>
      <c r="G60" s="62"/>
      <c r="H60" s="62"/>
      <c r="I60" s="62"/>
      <c r="J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</row>
    <row r="61" spans="1:44" ht="18">
      <c r="A61" s="62"/>
      <c r="B61" s="102">
        <v>7</v>
      </c>
      <c r="C61" s="104" t="s">
        <v>94</v>
      </c>
      <c r="D61" s="98"/>
      <c r="E61" s="62"/>
      <c r="F61" s="62"/>
      <c r="G61" s="62"/>
      <c r="H61" s="62"/>
      <c r="I61" s="62"/>
      <c r="J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</row>
    <row r="62" spans="1:44" ht="18">
      <c r="A62" s="62"/>
      <c r="B62" s="102">
        <v>8</v>
      </c>
      <c r="C62" s="103" t="s">
        <v>51</v>
      </c>
      <c r="D62" s="98"/>
      <c r="E62" s="62"/>
      <c r="F62" s="62"/>
      <c r="G62" s="62"/>
      <c r="H62" s="62"/>
      <c r="I62" s="62"/>
      <c r="J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</row>
    <row r="63" spans="1:44" ht="18">
      <c r="A63" s="62"/>
      <c r="B63" s="102">
        <v>9</v>
      </c>
      <c r="C63" s="104" t="s">
        <v>45</v>
      </c>
      <c r="D63" s="98"/>
      <c r="E63" s="62"/>
      <c r="F63" s="62"/>
      <c r="G63" s="62"/>
      <c r="H63" s="62"/>
      <c r="I63" s="62"/>
      <c r="J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</row>
    <row r="64" spans="1:44" ht="18">
      <c r="A64" s="62"/>
      <c r="B64" s="102">
        <v>10</v>
      </c>
      <c r="C64" s="103" t="s">
        <v>42</v>
      </c>
      <c r="D64" s="98"/>
      <c r="E64" s="62"/>
      <c r="F64" s="62"/>
      <c r="G64" s="62"/>
      <c r="H64" s="62"/>
      <c r="I64" s="62"/>
      <c r="J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</row>
    <row r="65" spans="1:44" ht="18">
      <c r="A65" s="62"/>
      <c r="B65" s="102">
        <v>11</v>
      </c>
      <c r="C65" s="104" t="s">
        <v>47</v>
      </c>
      <c r="D65" s="99"/>
      <c r="E65" s="62"/>
      <c r="F65" s="62"/>
      <c r="G65" s="62"/>
      <c r="H65" s="62"/>
      <c r="I65" s="62"/>
      <c r="J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</row>
    <row r="66" spans="1:44" ht="18">
      <c r="A66" s="62"/>
      <c r="B66" s="102">
        <v>12</v>
      </c>
      <c r="C66" s="103" t="s">
        <v>46</v>
      </c>
      <c r="D66" s="98"/>
      <c r="E66" s="62"/>
      <c r="F66" s="62"/>
      <c r="G66" s="62"/>
      <c r="H66" s="62"/>
      <c r="I66" s="62"/>
      <c r="J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</row>
    <row r="67" spans="1:44" ht="18">
      <c r="A67" s="62"/>
      <c r="B67" s="102">
        <v>13</v>
      </c>
      <c r="C67" s="104" t="s">
        <v>66</v>
      </c>
      <c r="D67" s="98"/>
      <c r="E67" s="62"/>
      <c r="F67" s="62"/>
      <c r="G67" s="62"/>
      <c r="H67" s="62"/>
      <c r="I67" s="62"/>
      <c r="J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</row>
    <row r="68" spans="1:44" ht="18">
      <c r="A68" s="62"/>
      <c r="B68" s="102">
        <v>14</v>
      </c>
      <c r="C68" s="103" t="s">
        <v>43</v>
      </c>
      <c r="D68" s="98"/>
      <c r="E68" s="62"/>
      <c r="F68" s="62"/>
      <c r="G68" s="62"/>
      <c r="H68" s="62"/>
      <c r="I68" s="62"/>
      <c r="J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</row>
    <row r="69" spans="1:44" ht="18">
      <c r="A69" s="62"/>
      <c r="B69" s="102">
        <v>15</v>
      </c>
      <c r="C69" s="104" t="s">
        <v>69</v>
      </c>
      <c r="D69" s="98"/>
      <c r="E69" s="62"/>
      <c r="F69" s="62"/>
      <c r="G69" s="62"/>
      <c r="H69" s="62"/>
      <c r="I69" s="62"/>
      <c r="J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</row>
    <row r="70" spans="1:44" ht="18">
      <c r="A70" s="62"/>
      <c r="B70" s="102">
        <v>16</v>
      </c>
      <c r="C70" s="103" t="s">
        <v>48</v>
      </c>
      <c r="D70" s="98"/>
      <c r="E70" s="62"/>
      <c r="F70" s="62"/>
      <c r="G70" s="62"/>
      <c r="H70" s="62"/>
      <c r="I70" s="62"/>
      <c r="J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</row>
    <row r="71" spans="1:44" ht="18">
      <c r="A71" s="62"/>
      <c r="B71" s="102">
        <v>17</v>
      </c>
      <c r="C71" s="104" t="s">
        <v>60</v>
      </c>
      <c r="D71" s="98"/>
      <c r="E71" s="62"/>
      <c r="F71" s="62"/>
      <c r="G71" s="62"/>
      <c r="H71" s="62"/>
      <c r="I71" s="62"/>
      <c r="J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</row>
    <row r="72" spans="1:44" ht="18">
      <c r="A72" s="62"/>
      <c r="B72" s="102">
        <v>18</v>
      </c>
      <c r="C72" s="103" t="s">
        <v>53</v>
      </c>
      <c r="D72" s="98"/>
      <c r="E72" s="62"/>
      <c r="F72" s="62"/>
      <c r="G72" s="62"/>
      <c r="H72" s="62"/>
      <c r="I72" s="62"/>
      <c r="J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</row>
    <row r="73" spans="1:44" ht="18">
      <c r="A73" s="62"/>
      <c r="B73" s="102">
        <v>19</v>
      </c>
      <c r="C73" s="104" t="s">
        <v>49</v>
      </c>
      <c r="D73" s="98"/>
      <c r="E73" s="62"/>
      <c r="F73" s="62"/>
      <c r="G73" s="62"/>
      <c r="H73" s="62"/>
      <c r="I73" s="62"/>
      <c r="J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</row>
    <row r="74" spans="1:44" ht="18">
      <c r="A74" s="62"/>
      <c r="B74" s="102">
        <v>20</v>
      </c>
      <c r="C74" s="103" t="s">
        <v>71</v>
      </c>
      <c r="D74" s="98"/>
      <c r="E74" s="62"/>
      <c r="F74" s="62"/>
      <c r="G74" s="62"/>
      <c r="H74" s="62"/>
      <c r="I74" s="62"/>
      <c r="J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18">
      <c r="A75" s="62"/>
      <c r="B75" s="102">
        <v>21</v>
      </c>
      <c r="C75" s="104" t="s">
        <v>70</v>
      </c>
      <c r="D75" s="98"/>
      <c r="E75" s="62"/>
      <c r="F75" s="62"/>
      <c r="G75" s="62"/>
      <c r="H75" s="62"/>
      <c r="I75" s="62"/>
      <c r="J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</row>
    <row r="76" spans="1:44" ht="18">
      <c r="A76" s="62"/>
      <c r="B76" s="102">
        <v>22</v>
      </c>
      <c r="C76" s="103" t="s">
        <v>55</v>
      </c>
      <c r="D76" s="98"/>
      <c r="E76" s="62"/>
      <c r="F76" s="62"/>
      <c r="G76" s="62"/>
      <c r="H76" s="62"/>
      <c r="I76" s="62"/>
      <c r="J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ht="18">
      <c r="A77" s="62"/>
      <c r="B77" s="102">
        <v>23</v>
      </c>
      <c r="C77" s="104" t="s">
        <v>59</v>
      </c>
      <c r="D77" s="98"/>
      <c r="E77" s="62"/>
      <c r="F77" s="62"/>
      <c r="G77" s="62"/>
      <c r="H77" s="62"/>
      <c r="I77" s="62"/>
      <c r="J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18">
      <c r="A78" s="62"/>
      <c r="B78" s="102">
        <v>24</v>
      </c>
      <c r="C78" s="105" t="s">
        <v>96</v>
      </c>
      <c r="D78" s="98"/>
      <c r="E78" s="62"/>
      <c r="F78" s="62"/>
      <c r="G78" s="62"/>
      <c r="H78" s="62"/>
      <c r="I78" s="62"/>
      <c r="J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</row>
    <row r="79" spans="1:44" ht="18">
      <c r="A79" s="62"/>
      <c r="B79" s="102">
        <v>25</v>
      </c>
      <c r="C79" s="104" t="s">
        <v>58</v>
      </c>
      <c r="D79" s="98"/>
      <c r="E79" s="62"/>
      <c r="F79" s="62"/>
      <c r="G79" s="62"/>
      <c r="H79" s="62"/>
      <c r="I79" s="62"/>
      <c r="J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</row>
    <row r="80" spans="1:44" ht="18">
      <c r="A80" s="62"/>
      <c r="B80" s="102">
        <v>26</v>
      </c>
      <c r="C80" s="103" t="s">
        <v>72</v>
      </c>
      <c r="D80" s="98"/>
      <c r="E80" s="62"/>
      <c r="F80" s="62"/>
      <c r="G80" s="62"/>
      <c r="H80" s="62"/>
      <c r="I80" s="62"/>
      <c r="J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18">
      <c r="A81" s="62"/>
      <c r="B81" s="102">
        <v>27</v>
      </c>
      <c r="C81" s="105" t="s">
        <v>99</v>
      </c>
      <c r="D81" s="98"/>
      <c r="E81" s="62"/>
      <c r="F81" s="62"/>
      <c r="G81" s="62"/>
      <c r="H81" s="62"/>
      <c r="I81" s="62"/>
      <c r="J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18">
      <c r="A82" s="62"/>
      <c r="B82" s="102">
        <v>28</v>
      </c>
      <c r="C82" s="104" t="s">
        <v>41</v>
      </c>
      <c r="D82" s="98"/>
      <c r="E82" s="62"/>
      <c r="F82" s="62"/>
      <c r="G82" s="62"/>
      <c r="H82" s="62"/>
      <c r="I82" s="62"/>
      <c r="J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18">
      <c r="A83" s="62"/>
      <c r="B83" s="102">
        <v>29</v>
      </c>
      <c r="C83" s="105" t="s">
        <v>95</v>
      </c>
      <c r="D83" s="98"/>
      <c r="E83" s="62"/>
      <c r="F83" s="62"/>
      <c r="G83" s="62"/>
      <c r="H83" s="62"/>
      <c r="I83" s="62"/>
      <c r="J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18">
      <c r="A84" s="62"/>
      <c r="B84" s="102">
        <v>30</v>
      </c>
      <c r="C84" s="104" t="s">
        <v>44</v>
      </c>
      <c r="D84" s="98"/>
      <c r="E84" s="62"/>
      <c r="F84" s="62"/>
      <c r="G84" s="62"/>
      <c r="H84" s="62"/>
      <c r="I84" s="62"/>
      <c r="J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</row>
    <row r="85" spans="1:44" ht="18">
      <c r="A85" s="62"/>
      <c r="B85" s="102">
        <v>31</v>
      </c>
      <c r="C85" s="103" t="s">
        <v>39</v>
      </c>
      <c r="D85" s="98"/>
      <c r="E85" s="62"/>
      <c r="F85" s="62"/>
      <c r="G85" s="62"/>
      <c r="H85" s="62"/>
      <c r="I85" s="62"/>
      <c r="J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8">
      <c r="A86" s="62"/>
      <c r="B86" s="102">
        <v>32</v>
      </c>
      <c r="C86" s="104" t="s">
        <v>54</v>
      </c>
      <c r="D86" s="98"/>
      <c r="E86" s="62"/>
      <c r="F86" s="62"/>
      <c r="G86" s="62"/>
      <c r="H86" s="62"/>
      <c r="I86" s="62"/>
      <c r="J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</row>
    <row r="87" spans="1:44" ht="18">
      <c r="A87" s="62"/>
      <c r="B87" s="102">
        <v>33</v>
      </c>
      <c r="C87" s="103" t="s">
        <v>38</v>
      </c>
      <c r="D87" s="98"/>
      <c r="E87" s="62"/>
      <c r="F87" s="62"/>
      <c r="G87" s="62"/>
      <c r="H87" s="62"/>
      <c r="I87" s="62"/>
      <c r="J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</row>
    <row r="88" spans="1:44" ht="18">
      <c r="A88" s="62"/>
      <c r="B88" s="102">
        <v>34</v>
      </c>
      <c r="C88" s="104" t="s">
        <v>61</v>
      </c>
      <c r="D88" s="98"/>
      <c r="E88" s="62"/>
      <c r="F88" s="62"/>
      <c r="G88" s="62"/>
      <c r="H88" s="62"/>
      <c r="I88" s="62"/>
      <c r="J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</row>
    <row r="89" spans="1:44" ht="18">
      <c r="A89" s="62"/>
      <c r="B89" s="102">
        <v>35</v>
      </c>
      <c r="C89" s="103" t="s">
        <v>35</v>
      </c>
      <c r="D89" s="98"/>
      <c r="E89" s="62"/>
      <c r="F89" s="62"/>
      <c r="G89" s="62"/>
      <c r="H89" s="62"/>
      <c r="I89" s="62"/>
      <c r="J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</row>
    <row r="90" spans="1:44" ht="18">
      <c r="A90" s="62"/>
      <c r="B90" s="102">
        <v>36</v>
      </c>
      <c r="C90" s="104" t="s">
        <v>37</v>
      </c>
      <c r="D90" s="98"/>
      <c r="E90" s="62"/>
      <c r="F90" s="62"/>
      <c r="G90" s="62"/>
      <c r="H90" s="62"/>
      <c r="I90" s="62"/>
      <c r="J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ht="18">
      <c r="A91" s="62"/>
      <c r="B91" s="102">
        <v>37</v>
      </c>
      <c r="C91" s="103" t="s">
        <v>36</v>
      </c>
      <c r="D91" s="98"/>
      <c r="E91" s="62"/>
      <c r="F91" s="62"/>
      <c r="G91" s="62"/>
      <c r="H91" s="62"/>
      <c r="I91" s="62"/>
      <c r="J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</row>
    <row r="92" spans="1:44" ht="18">
      <c r="A92" s="62"/>
      <c r="B92" s="102">
        <v>38</v>
      </c>
      <c r="C92" s="104" t="s">
        <v>40</v>
      </c>
      <c r="D92" s="98"/>
      <c r="E92" s="62"/>
      <c r="F92" s="62"/>
      <c r="G92" s="62"/>
      <c r="H92" s="62"/>
      <c r="I92" s="62"/>
      <c r="J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</row>
    <row r="93" spans="1:44" ht="18.75" thickBot="1">
      <c r="A93" s="62"/>
      <c r="B93" s="106">
        <v>39</v>
      </c>
      <c r="C93" s="107" t="s">
        <v>98</v>
      </c>
      <c r="D93" s="98"/>
      <c r="E93" s="62"/>
      <c r="F93" s="62"/>
      <c r="G93" s="62"/>
      <c r="H93" s="62"/>
      <c r="I93" s="62"/>
      <c r="J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</row>
    <row r="94" spans="1:44" ht="18">
      <c r="A94" s="62"/>
      <c r="B94" s="62"/>
      <c r="D94" s="98"/>
      <c r="E94" s="62"/>
      <c r="F94" s="62"/>
      <c r="G94" s="62"/>
      <c r="H94" s="62"/>
      <c r="I94" s="62"/>
      <c r="J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</row>
    <row r="95" spans="1:44" ht="18">
      <c r="A95" s="62"/>
      <c r="B95" s="62"/>
      <c r="D95" s="98"/>
      <c r="E95" s="62"/>
      <c r="F95" s="62"/>
      <c r="G95" s="62"/>
      <c r="H95" s="62"/>
      <c r="I95" s="62"/>
      <c r="J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</row>
    <row r="96" spans="1:44" ht="18">
      <c r="A96" s="62"/>
      <c r="B96" s="62"/>
      <c r="D96" s="98"/>
      <c r="E96" s="62"/>
      <c r="F96" s="62"/>
      <c r="G96" s="62"/>
      <c r="H96" s="62"/>
      <c r="I96" s="62"/>
      <c r="J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</row>
    <row r="97" spans="1:44" ht="18">
      <c r="A97" s="62"/>
      <c r="B97" s="62"/>
      <c r="D97" s="98"/>
      <c r="E97" s="62"/>
      <c r="F97" s="62"/>
      <c r="G97" s="62"/>
      <c r="H97" s="62"/>
      <c r="I97" s="62"/>
      <c r="J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</row>
    <row r="98" spans="1:44" ht="18">
      <c r="A98" s="62"/>
      <c r="B98" s="62"/>
      <c r="D98" s="98"/>
      <c r="E98" s="62"/>
      <c r="F98" s="62"/>
      <c r="G98" s="62"/>
      <c r="H98" s="62"/>
      <c r="I98" s="62"/>
      <c r="J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</row>
    <row r="99" spans="1:44" ht="18">
      <c r="A99" s="62"/>
      <c r="B99" s="62"/>
      <c r="D99" s="99"/>
      <c r="E99" s="62"/>
      <c r="F99" s="62"/>
      <c r="G99" s="62"/>
      <c r="H99" s="62"/>
      <c r="I99" s="62"/>
      <c r="J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</row>
    <row r="100" spans="1:44" ht="18">
      <c r="A100" s="62"/>
      <c r="B100" s="62"/>
      <c r="D100" s="98"/>
      <c r="E100" s="62"/>
      <c r="F100" s="62"/>
      <c r="G100" s="62"/>
      <c r="H100" s="62"/>
      <c r="I100" s="62"/>
      <c r="J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</row>
    <row r="101" spans="1:44" ht="18">
      <c r="A101" s="62"/>
      <c r="B101" s="62"/>
      <c r="D101" s="98"/>
      <c r="E101" s="62"/>
      <c r="F101" s="62"/>
      <c r="G101" s="62"/>
      <c r="H101" s="62"/>
      <c r="I101" s="62"/>
      <c r="J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18">
      <c r="A102" s="62"/>
      <c r="B102" s="62"/>
      <c r="D102" s="98"/>
      <c r="E102" s="62"/>
      <c r="F102" s="62"/>
      <c r="G102" s="62"/>
      <c r="H102" s="62"/>
      <c r="I102" s="62"/>
      <c r="J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</row>
    <row r="103" spans="1:44" ht="18">
      <c r="A103" s="62"/>
      <c r="B103" s="62"/>
      <c r="D103" s="99"/>
      <c r="E103" s="62"/>
      <c r="F103" s="62"/>
      <c r="G103" s="62"/>
      <c r="H103" s="62"/>
      <c r="I103" s="62"/>
      <c r="J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</row>
    <row r="104" spans="1:44" ht="18">
      <c r="A104" s="62"/>
      <c r="B104" s="62"/>
      <c r="D104" s="98"/>
      <c r="E104" s="62"/>
      <c r="F104" s="62"/>
      <c r="G104" s="62"/>
      <c r="H104" s="62"/>
      <c r="I104" s="62"/>
      <c r="J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</row>
    <row r="105" spans="1:44" ht="18">
      <c r="A105" s="62"/>
      <c r="B105" s="62"/>
      <c r="D105" s="98"/>
      <c r="E105" s="62"/>
      <c r="F105" s="62"/>
      <c r="G105" s="62"/>
      <c r="H105" s="62"/>
      <c r="I105" s="62"/>
      <c r="J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</row>
    <row r="106" spans="1:44" ht="18">
      <c r="A106" s="62"/>
      <c r="B106" s="62"/>
      <c r="D106" s="98"/>
      <c r="E106" s="62"/>
      <c r="F106" s="62"/>
      <c r="G106" s="62"/>
      <c r="H106" s="62"/>
      <c r="I106" s="62"/>
      <c r="J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</row>
    <row r="107" spans="1:44" ht="18">
      <c r="A107" s="62"/>
      <c r="B107" s="62"/>
      <c r="D107" s="99"/>
      <c r="E107" s="62"/>
      <c r="F107" s="62"/>
      <c r="G107" s="62"/>
      <c r="H107" s="62"/>
      <c r="I107" s="62"/>
      <c r="J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</row>
    <row r="108" spans="1:44" ht="18">
      <c r="A108" s="62"/>
      <c r="B108" s="62"/>
      <c r="D108" s="98"/>
      <c r="E108" s="62"/>
      <c r="F108" s="62"/>
      <c r="G108" s="62"/>
      <c r="H108" s="62"/>
      <c r="I108" s="62"/>
      <c r="J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</row>
    <row r="109" spans="1:44" ht="18">
      <c r="A109" s="62"/>
      <c r="B109" s="62"/>
      <c r="D109" s="98"/>
      <c r="E109" s="62"/>
      <c r="F109" s="62"/>
      <c r="G109" s="62"/>
      <c r="H109" s="62"/>
      <c r="I109" s="62"/>
      <c r="J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</row>
    <row r="110" spans="1:44" ht="18">
      <c r="A110" s="62"/>
      <c r="B110" s="62"/>
      <c r="D110" s="98"/>
      <c r="E110" s="62"/>
      <c r="F110" s="62"/>
      <c r="G110" s="62"/>
      <c r="H110" s="62"/>
      <c r="I110" s="62"/>
      <c r="J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</row>
    <row r="111" spans="1:44" ht="18">
      <c r="A111" s="62"/>
      <c r="B111" s="62"/>
      <c r="D111" s="99"/>
      <c r="E111" s="62"/>
      <c r="F111" s="62"/>
      <c r="G111" s="62"/>
      <c r="H111" s="62"/>
      <c r="I111" s="62"/>
      <c r="J111" s="62"/>
      <c r="K111" s="62"/>
      <c r="L111" s="6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</row>
    <row r="112" spans="1:44" ht="18">
      <c r="A112" s="62"/>
      <c r="B112" s="62"/>
      <c r="D112" s="98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18">
      <c r="A113" s="62"/>
      <c r="B113" s="62"/>
      <c r="D113" s="98"/>
      <c r="E113" s="62"/>
      <c r="F113" s="62"/>
      <c r="G113" s="62"/>
      <c r="H113" s="62"/>
      <c r="I113" s="62"/>
      <c r="J113" s="62"/>
      <c r="K113" s="62"/>
      <c r="L113" s="6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18">
      <c r="A114" s="62"/>
      <c r="B114" s="62"/>
      <c r="D114" s="98"/>
      <c r="E114" s="62"/>
      <c r="F114" s="62"/>
      <c r="G114" s="62"/>
      <c r="H114" s="62"/>
      <c r="I114" s="62"/>
      <c r="J114" s="62"/>
      <c r="K114" s="62"/>
      <c r="L114" s="6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</row>
    <row r="115" spans="1:44" ht="18">
      <c r="A115" s="62"/>
      <c r="B115" s="62"/>
      <c r="D115" s="99"/>
      <c r="E115" s="62"/>
      <c r="F115" s="62"/>
      <c r="G115" s="62"/>
      <c r="H115" s="62"/>
      <c r="I115" s="62"/>
      <c r="J115" s="62"/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</row>
    <row r="116" spans="1:44" ht="18">
      <c r="A116" s="62"/>
      <c r="B116" s="62"/>
      <c r="D116" s="98"/>
      <c r="E116" s="62"/>
      <c r="F116" s="62"/>
      <c r="G116" s="62"/>
      <c r="H116" s="62"/>
      <c r="I116" s="62"/>
      <c r="J116" s="62"/>
      <c r="K116" s="62"/>
      <c r="L116" s="6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</row>
    <row r="117" spans="1:44" ht="18">
      <c r="A117" s="62"/>
      <c r="B117" s="62"/>
      <c r="D117" s="98"/>
      <c r="E117" s="62"/>
      <c r="F117" s="62"/>
      <c r="G117" s="62"/>
      <c r="H117" s="62"/>
      <c r="I117" s="62"/>
      <c r="J117" s="62"/>
      <c r="K117" s="62"/>
      <c r="L117" s="6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</row>
    <row r="118" spans="1:44" ht="18">
      <c r="A118" s="62"/>
      <c r="B118" s="62"/>
      <c r="D118" s="98"/>
      <c r="E118" s="62"/>
      <c r="F118" s="62"/>
      <c r="G118" s="62"/>
      <c r="H118" s="62"/>
      <c r="I118" s="62"/>
      <c r="J118" s="62"/>
      <c r="K118" s="62"/>
      <c r="L118" s="6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</row>
    <row r="119" spans="1:44" ht="18">
      <c r="A119" s="62"/>
      <c r="B119" s="62"/>
      <c r="D119" s="99"/>
      <c r="E119" s="62"/>
      <c r="F119" s="62"/>
      <c r="G119" s="62"/>
      <c r="H119" s="62"/>
      <c r="I119" s="62"/>
      <c r="J119" s="62"/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18">
      <c r="A120" s="62"/>
      <c r="B120" s="62"/>
      <c r="D120" s="98"/>
      <c r="E120" s="62"/>
      <c r="F120" s="62"/>
      <c r="G120" s="62"/>
      <c r="H120" s="62"/>
      <c r="I120" s="62"/>
      <c r="J120" s="62"/>
      <c r="K120" s="62"/>
      <c r="L120" s="6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18">
      <c r="A121" s="62"/>
      <c r="B121" s="62"/>
      <c r="D121" s="98"/>
      <c r="E121" s="62"/>
      <c r="F121" s="62"/>
      <c r="G121" s="62"/>
      <c r="H121" s="62"/>
      <c r="I121" s="62"/>
      <c r="J121" s="62"/>
      <c r="K121" s="62"/>
      <c r="L121" s="6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8">
      <c r="A122" s="62"/>
      <c r="B122" s="62"/>
      <c r="D122" s="98"/>
      <c r="E122" s="62"/>
      <c r="F122" s="62"/>
      <c r="G122" s="62"/>
      <c r="H122" s="62"/>
      <c r="I122" s="62"/>
      <c r="J122" s="62"/>
      <c r="K122" s="62"/>
      <c r="L122" s="6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</row>
    <row r="123" spans="1:44" ht="18">
      <c r="A123" s="62"/>
      <c r="B123" s="62"/>
      <c r="D123" s="99"/>
      <c r="E123" s="62"/>
      <c r="F123" s="62"/>
      <c r="G123" s="62"/>
      <c r="H123" s="62"/>
      <c r="I123" s="62"/>
      <c r="J123" s="62"/>
      <c r="K123" s="62"/>
      <c r="L123" s="6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</row>
    <row r="124" spans="1:44" ht="18">
      <c r="A124" s="62"/>
      <c r="B124" s="62"/>
      <c r="D124" s="98"/>
      <c r="E124" s="62"/>
      <c r="F124" s="62"/>
      <c r="G124" s="62"/>
      <c r="H124" s="62"/>
      <c r="I124" s="62"/>
      <c r="J124" s="62"/>
      <c r="K124" s="62"/>
      <c r="L124" s="6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8">
      <c r="A125" s="62"/>
      <c r="B125" s="62"/>
      <c r="D125" s="98"/>
      <c r="E125" s="62"/>
      <c r="F125" s="62"/>
      <c r="G125" s="62"/>
      <c r="H125" s="62"/>
      <c r="I125" s="62"/>
      <c r="J125" s="62"/>
      <c r="K125" s="62"/>
      <c r="L125" s="6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</row>
    <row r="126" spans="1:44" ht="18">
      <c r="A126" s="62"/>
      <c r="B126" s="62"/>
      <c r="D126" s="98"/>
      <c r="E126" s="62"/>
      <c r="F126" s="62"/>
      <c r="G126" s="62"/>
      <c r="H126" s="62"/>
      <c r="I126" s="62"/>
      <c r="J126" s="62"/>
      <c r="K126" s="62"/>
      <c r="L126" s="6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</row>
    <row r="127" spans="1:44" ht="18">
      <c r="A127" s="62"/>
      <c r="B127" s="62"/>
      <c r="D127" s="99"/>
      <c r="E127" s="62"/>
      <c r="F127" s="62"/>
      <c r="G127" s="62"/>
      <c r="H127" s="62"/>
      <c r="I127" s="62"/>
      <c r="J127" s="62"/>
      <c r="K127" s="62"/>
      <c r="L127" s="6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ht="18">
      <c r="A128" s="62"/>
      <c r="B128" s="62"/>
      <c r="D128" s="98"/>
      <c r="E128" s="62"/>
      <c r="F128" s="62"/>
      <c r="G128" s="62"/>
      <c r="H128" s="62"/>
      <c r="I128" s="62"/>
      <c r="J128" s="62"/>
      <c r="K128" s="62"/>
      <c r="L128" s="6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</row>
    <row r="129" spans="1:44" ht="18">
      <c r="A129" s="62"/>
      <c r="B129" s="62"/>
      <c r="D129" s="98"/>
      <c r="E129" s="62"/>
      <c r="F129" s="62"/>
      <c r="G129" s="62"/>
      <c r="H129" s="62"/>
      <c r="I129" s="62"/>
      <c r="J129" s="62"/>
      <c r="K129" s="62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</row>
    <row r="130" spans="1:44" ht="18">
      <c r="A130" s="62"/>
      <c r="B130" s="62"/>
      <c r="D130" s="98"/>
      <c r="E130" s="62"/>
      <c r="F130" s="62"/>
      <c r="G130" s="62"/>
      <c r="H130" s="62"/>
      <c r="I130" s="62"/>
      <c r="J130" s="62"/>
      <c r="K130" s="62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18">
      <c r="A131" s="62"/>
      <c r="B131" s="62"/>
      <c r="D131" s="99"/>
      <c r="E131" s="62"/>
      <c r="F131" s="62"/>
      <c r="G131" s="62"/>
      <c r="H131" s="62"/>
      <c r="I131" s="62"/>
      <c r="J131" s="62"/>
      <c r="K131" s="62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8">
      <c r="A132" s="62"/>
      <c r="B132" s="62"/>
      <c r="D132" s="98"/>
      <c r="E132" s="62"/>
      <c r="F132" s="62"/>
      <c r="G132" s="62"/>
      <c r="H132" s="62"/>
      <c r="I132" s="62"/>
      <c r="J132" s="62"/>
      <c r="K132" s="62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</row>
    <row r="133" spans="1:44" ht="18">
      <c r="A133" s="62"/>
      <c r="B133" s="62"/>
      <c r="D133" s="98"/>
      <c r="E133" s="62"/>
      <c r="F133" s="62"/>
      <c r="G133" s="62"/>
      <c r="H133" s="62"/>
      <c r="I133" s="62"/>
      <c r="J133" s="62"/>
      <c r="K133" s="62"/>
      <c r="L133" s="6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</row>
    <row r="134" spans="1:44" ht="18">
      <c r="A134" s="62"/>
      <c r="B134" s="62"/>
      <c r="D134" s="98"/>
      <c r="E134" s="62"/>
      <c r="F134" s="62"/>
      <c r="G134" s="62"/>
      <c r="H134" s="62"/>
      <c r="I134" s="62"/>
      <c r="J134" s="62"/>
      <c r="K134" s="62"/>
      <c r="L134" s="6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18">
      <c r="A135" s="62"/>
      <c r="B135" s="62"/>
      <c r="D135" s="99"/>
      <c r="E135" s="62"/>
      <c r="F135" s="62"/>
      <c r="G135" s="62"/>
      <c r="H135" s="62"/>
      <c r="I135" s="62"/>
      <c r="J135" s="62"/>
      <c r="K135" s="62"/>
      <c r="L135" s="6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</row>
    <row r="136" spans="1:44" ht="18">
      <c r="A136" s="62"/>
      <c r="B136" s="62"/>
      <c r="D136" s="98"/>
      <c r="E136" s="62"/>
      <c r="F136" s="62"/>
      <c r="G136" s="62"/>
      <c r="H136" s="62"/>
      <c r="I136" s="62"/>
      <c r="J136" s="62"/>
      <c r="K136" s="62"/>
      <c r="L136" s="6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</row>
    <row r="137" spans="1:44" ht="18">
      <c r="A137" s="62"/>
      <c r="B137" s="62"/>
      <c r="D137" s="98"/>
      <c r="E137" s="62"/>
      <c r="F137" s="62"/>
      <c r="G137" s="62"/>
      <c r="H137" s="62"/>
      <c r="I137" s="62"/>
      <c r="J137" s="62"/>
      <c r="K137" s="62"/>
      <c r="L137" s="6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8">
      <c r="A138" s="62"/>
      <c r="B138" s="62"/>
      <c r="D138" s="98"/>
      <c r="E138" s="62"/>
      <c r="F138" s="62"/>
      <c r="G138" s="62"/>
      <c r="H138" s="62"/>
      <c r="I138" s="62"/>
      <c r="J138" s="62"/>
      <c r="K138" s="62"/>
      <c r="L138" s="6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</row>
    <row r="139" spans="1:44" ht="18">
      <c r="A139" s="62"/>
      <c r="B139" s="62"/>
      <c r="D139" s="99"/>
      <c r="E139" s="62"/>
      <c r="F139" s="62"/>
      <c r="G139" s="62"/>
      <c r="H139" s="62"/>
      <c r="I139" s="62"/>
      <c r="J139" s="62"/>
      <c r="K139" s="62"/>
      <c r="L139" s="6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</row>
    <row r="140" spans="1:44" ht="18">
      <c r="A140" s="62"/>
      <c r="B140" s="62"/>
      <c r="D140" s="98"/>
      <c r="E140" s="62"/>
      <c r="F140" s="62"/>
      <c r="G140" s="62"/>
      <c r="H140" s="62"/>
      <c r="I140" s="62"/>
      <c r="J140" s="62"/>
      <c r="K140" s="62"/>
      <c r="L140" s="6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</row>
    <row r="141" spans="1:44" ht="18">
      <c r="A141" s="62"/>
      <c r="B141" s="62"/>
      <c r="D141" s="99"/>
      <c r="E141" s="62"/>
      <c r="F141" s="62"/>
      <c r="G141" s="62"/>
      <c r="H141" s="62"/>
      <c r="I141" s="62"/>
      <c r="J141" s="62"/>
      <c r="K141" s="62"/>
      <c r="L141" s="6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</row>
    <row r="142" spans="1:44" ht="18">
      <c r="A142" s="62"/>
      <c r="B142" s="62"/>
      <c r="D142" s="98"/>
      <c r="E142" s="62"/>
      <c r="F142" s="62"/>
      <c r="G142" s="62"/>
      <c r="H142" s="62"/>
      <c r="I142" s="62"/>
      <c r="J142" s="62"/>
      <c r="K142" s="62"/>
      <c r="L142" s="6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</row>
    <row r="143" spans="1:44" ht="18">
      <c r="A143" s="62"/>
      <c r="B143" s="62"/>
      <c r="D143" s="98"/>
      <c r="E143" s="62"/>
      <c r="F143" s="62"/>
      <c r="G143" s="62"/>
      <c r="H143" s="62"/>
      <c r="I143" s="62"/>
      <c r="J143" s="62"/>
      <c r="K143" s="62"/>
      <c r="L143" s="6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</row>
    <row r="144" spans="1:44" ht="18">
      <c r="A144" s="62"/>
      <c r="B144" s="62"/>
      <c r="D144" s="98"/>
      <c r="E144" s="62"/>
      <c r="F144" s="62"/>
      <c r="G144" s="62"/>
      <c r="H144" s="62"/>
      <c r="I144" s="62"/>
      <c r="J144" s="62"/>
      <c r="K144" s="62"/>
      <c r="L144" s="6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</row>
    <row r="145" spans="1:44" ht="18">
      <c r="A145" s="62"/>
      <c r="B145" s="62"/>
      <c r="D145" s="99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</row>
    <row r="146" spans="1:44" ht="18">
      <c r="A146" s="62"/>
      <c r="B146" s="62"/>
      <c r="D146" s="98"/>
      <c r="E146" s="62"/>
      <c r="F146" s="62"/>
      <c r="G146" s="62"/>
      <c r="H146" s="62"/>
      <c r="I146" s="62"/>
      <c r="J146" s="62"/>
      <c r="K146" s="62"/>
      <c r="L146" s="6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</row>
    <row r="147" spans="1:44" ht="18">
      <c r="A147" s="62"/>
      <c r="B147" s="62"/>
      <c r="D147" s="98"/>
      <c r="E147" s="62"/>
      <c r="F147" s="62"/>
      <c r="G147" s="62"/>
      <c r="H147" s="62"/>
      <c r="I147" s="62"/>
      <c r="J147" s="62"/>
      <c r="K147" s="62"/>
      <c r="L147" s="6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</row>
    <row r="148" spans="1:44" ht="18">
      <c r="A148" s="62"/>
      <c r="B148" s="62"/>
      <c r="D148" s="98"/>
      <c r="E148" s="62"/>
      <c r="F148" s="62"/>
      <c r="G148" s="62"/>
      <c r="H148" s="62"/>
      <c r="I148" s="62"/>
      <c r="J148" s="62"/>
      <c r="K148" s="62"/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8">
      <c r="A149" s="62"/>
      <c r="B149" s="62"/>
      <c r="D149" s="99"/>
      <c r="E149" s="62"/>
      <c r="F149" s="62"/>
      <c r="G149" s="62"/>
      <c r="H149" s="62"/>
      <c r="I149" s="62"/>
      <c r="J149" s="62"/>
      <c r="K149" s="62"/>
      <c r="L149" s="6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</row>
    <row r="150" spans="1:44" ht="18">
      <c r="A150" s="62"/>
      <c r="B150" s="62"/>
      <c r="D150" s="99"/>
      <c r="E150" s="62"/>
      <c r="F150" s="62"/>
      <c r="G150" s="62"/>
      <c r="H150" s="62"/>
      <c r="I150" s="62"/>
      <c r="J150" s="62"/>
      <c r="K150" s="62"/>
      <c r="L150" s="6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</row>
    <row r="151" spans="1:44" ht="18">
      <c r="A151" s="62"/>
      <c r="B151" s="62"/>
      <c r="D151" s="98"/>
      <c r="E151" s="62"/>
      <c r="F151" s="62"/>
      <c r="G151" s="62"/>
      <c r="H151" s="62"/>
      <c r="I151" s="62"/>
      <c r="J151" s="62"/>
      <c r="K151" s="62"/>
      <c r="L151" s="6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</row>
    <row r="152" spans="1:44" ht="18">
      <c r="A152" s="62"/>
      <c r="B152" s="62"/>
      <c r="D152" s="98"/>
      <c r="E152" s="62"/>
      <c r="F152" s="62"/>
      <c r="G152" s="62"/>
      <c r="H152" s="62"/>
      <c r="I152" s="62"/>
      <c r="J152" s="62"/>
      <c r="K152" s="62"/>
      <c r="L152" s="6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</row>
    <row r="153" spans="1:44" ht="18">
      <c r="A153" s="62"/>
      <c r="B153" s="62"/>
      <c r="D153" s="98"/>
      <c r="E153" s="62"/>
      <c r="F153" s="62"/>
      <c r="G153" s="62"/>
      <c r="H153" s="62"/>
      <c r="I153" s="62"/>
      <c r="J153" s="62"/>
      <c r="K153" s="62"/>
      <c r="L153" s="63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</row>
    <row r="154" spans="1:44" ht="18">
      <c r="A154" s="62"/>
      <c r="B154" s="62"/>
      <c r="D154" s="99"/>
      <c r="E154" s="62"/>
      <c r="F154" s="62"/>
      <c r="G154" s="62"/>
      <c r="H154" s="62"/>
      <c r="I154" s="62"/>
      <c r="J154" s="62"/>
      <c r="K154" s="62"/>
      <c r="L154" s="63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18">
      <c r="A155" s="62"/>
      <c r="B155" s="62"/>
      <c r="D155" s="98"/>
      <c r="E155" s="62"/>
      <c r="F155" s="62"/>
      <c r="G155" s="62"/>
      <c r="H155" s="62"/>
      <c r="I155" s="62"/>
      <c r="J155" s="62"/>
      <c r="K155" s="62"/>
      <c r="L155" s="63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</row>
    <row r="156" spans="1:44" ht="18">
      <c r="A156" s="62"/>
      <c r="B156" s="62"/>
      <c r="D156" s="99"/>
      <c r="E156" s="62"/>
      <c r="F156" s="62"/>
      <c r="G156" s="62"/>
      <c r="H156" s="62"/>
      <c r="I156" s="62"/>
      <c r="J156" s="62"/>
      <c r="K156" s="62"/>
      <c r="L156" s="63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</row>
    <row r="157" spans="1:44" ht="18">
      <c r="A157" s="62"/>
      <c r="B157" s="62"/>
      <c r="D157" s="98"/>
      <c r="E157" s="62"/>
      <c r="F157" s="62"/>
      <c r="G157" s="62"/>
      <c r="H157" s="62"/>
      <c r="I157" s="62"/>
      <c r="J157" s="62"/>
      <c r="K157" s="62"/>
      <c r="L157" s="63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</row>
    <row r="158" spans="1:44" ht="18">
      <c r="A158" s="62"/>
      <c r="B158" s="62"/>
      <c r="D158" s="98"/>
      <c r="E158" s="62"/>
      <c r="F158" s="62"/>
      <c r="G158" s="62"/>
      <c r="H158" s="62"/>
      <c r="I158" s="62"/>
      <c r="J158" s="62"/>
      <c r="K158" s="62"/>
      <c r="L158" s="63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</row>
    <row r="159" spans="1:44" ht="18">
      <c r="A159" s="62"/>
      <c r="B159" s="62"/>
      <c r="D159" s="98"/>
      <c r="E159" s="62"/>
      <c r="F159" s="62"/>
      <c r="G159" s="62"/>
      <c r="H159" s="62"/>
      <c r="I159" s="62"/>
      <c r="J159" s="62"/>
      <c r="K159" s="62"/>
      <c r="L159" s="63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</row>
    <row r="160" spans="1:44" ht="18">
      <c r="A160" s="62"/>
      <c r="B160" s="62"/>
      <c r="D160" s="99"/>
      <c r="E160" s="62"/>
      <c r="F160" s="62"/>
      <c r="G160" s="62"/>
      <c r="H160" s="62"/>
      <c r="I160" s="62"/>
      <c r="J160" s="62"/>
      <c r="K160" s="62"/>
      <c r="L160" s="63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</row>
    <row r="161" spans="1:44" ht="18">
      <c r="A161" s="62"/>
      <c r="B161" s="62"/>
      <c r="D161" s="98"/>
      <c r="E161" s="62"/>
      <c r="F161" s="62"/>
      <c r="G161" s="62"/>
      <c r="H161" s="62"/>
      <c r="I161" s="62"/>
      <c r="J161" s="62"/>
      <c r="K161" s="62"/>
      <c r="L161" s="63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18">
      <c r="A162" s="62"/>
      <c r="B162" s="62"/>
      <c r="D162" s="98"/>
      <c r="E162" s="62"/>
      <c r="F162" s="62"/>
      <c r="G162" s="62"/>
      <c r="H162" s="62"/>
      <c r="I162" s="62"/>
      <c r="J162" s="62"/>
      <c r="K162" s="62"/>
      <c r="L162" s="63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</row>
    <row r="163" spans="1:44" ht="18">
      <c r="A163" s="62"/>
      <c r="B163" s="62"/>
      <c r="D163" s="98"/>
      <c r="E163" s="62"/>
      <c r="F163" s="62"/>
      <c r="G163" s="62"/>
      <c r="H163" s="62"/>
      <c r="I163" s="62"/>
      <c r="J163" s="62"/>
      <c r="K163" s="62"/>
      <c r="L163" s="63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</row>
    <row r="164" spans="1:44" ht="18">
      <c r="A164" s="62"/>
      <c r="B164" s="62"/>
      <c r="D164" s="99"/>
      <c r="E164" s="62"/>
      <c r="F164" s="62"/>
      <c r="G164" s="62"/>
      <c r="H164" s="62"/>
      <c r="I164" s="62"/>
      <c r="J164" s="62"/>
      <c r="K164" s="62"/>
      <c r="L164" s="63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</row>
    <row r="165" spans="1:44" ht="18">
      <c r="A165" s="62"/>
      <c r="B165" s="62"/>
      <c r="D165" s="98"/>
      <c r="E165" s="62"/>
      <c r="F165" s="62"/>
      <c r="G165" s="62"/>
      <c r="H165" s="62"/>
      <c r="I165" s="62"/>
      <c r="J165" s="62"/>
      <c r="K165" s="62"/>
      <c r="L165" s="63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</row>
    <row r="166" ht="18">
      <c r="D166" s="98"/>
    </row>
    <row r="167" ht="18">
      <c r="D167" s="98"/>
    </row>
    <row r="168" ht="18">
      <c r="D168" s="99"/>
    </row>
    <row r="169" ht="18">
      <c r="D169" s="98"/>
    </row>
    <row r="170" ht="18">
      <c r="D170" s="98"/>
    </row>
    <row r="171" ht="18">
      <c r="D171" s="98"/>
    </row>
    <row r="172" ht="18">
      <c r="D172" s="99"/>
    </row>
    <row r="173" ht="18">
      <c r="D173" s="98"/>
    </row>
    <row r="174" ht="18">
      <c r="D174" s="98"/>
    </row>
    <row r="175" ht="18">
      <c r="D175" s="98"/>
    </row>
    <row r="176" ht="18">
      <c r="D176" s="99"/>
    </row>
    <row r="177" ht="18">
      <c r="D177" s="98"/>
    </row>
    <row r="178" ht="18">
      <c r="D178" s="98"/>
    </row>
    <row r="179" ht="18">
      <c r="D179" s="98"/>
    </row>
    <row r="180" ht="18">
      <c r="D180" s="99"/>
    </row>
    <row r="181" ht="18">
      <c r="D181" s="98"/>
    </row>
    <row r="182" ht="18">
      <c r="D182" s="98"/>
    </row>
    <row r="183" ht="18">
      <c r="D183" s="98"/>
    </row>
    <row r="184" ht="18">
      <c r="D184" s="99"/>
    </row>
    <row r="185" ht="18">
      <c r="D185" s="98"/>
    </row>
    <row r="186" ht="18">
      <c r="D186" s="98"/>
    </row>
    <row r="187" ht="18">
      <c r="D187" s="98"/>
    </row>
    <row r="188" ht="18">
      <c r="D188" s="99"/>
    </row>
    <row r="189" ht="18">
      <c r="D189" s="98"/>
    </row>
    <row r="190" ht="18">
      <c r="D190" s="98"/>
    </row>
    <row r="191" ht="18">
      <c r="D191" s="98"/>
    </row>
    <row r="192" ht="18">
      <c r="D192" s="99"/>
    </row>
    <row r="193" ht="18">
      <c r="D193" s="99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2017-12-05T21:30:26Z</cp:lastPrinted>
  <dcterms:created xsi:type="dcterms:W3CDTF">2009-01-04T17:48:47Z</dcterms:created>
  <dcterms:modified xsi:type="dcterms:W3CDTF">2017-12-05T21:30:55Z</dcterms:modified>
  <cp:category/>
  <cp:version/>
  <cp:contentType/>
  <cp:contentStatus/>
</cp:coreProperties>
</file>