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7 SRP-Open" sheetId="1" r:id="rId1"/>
    <sheet name="Eingabe" sheetId="2" r:id="rId2"/>
  </sheets>
  <definedNames>
    <definedName name="_xlnm.Print_Area" localSheetId="1">'Eingabe'!$A$1:$L$56</definedName>
    <definedName name="_xlnm.Print_Area" localSheetId="0">'SA 2017 SRP-Open'!$A$1:$R$198</definedName>
    <definedName name="neu">'SA 2017 SRP-Open'!$K$32</definedName>
    <definedName name="neu_1">'SA 2017 SRP-Open'!$L$32</definedName>
    <definedName name="pgle">'SA 2017 SRP-Open'!$K$31</definedName>
    <definedName name="pneg">'SA 2017 SRP-Open'!$J$32</definedName>
    <definedName name="pneu">'SA 2017 SRP-Open'!$K$32</definedName>
    <definedName name="ppos">'SA 2017 SRP-Open'!$J$31</definedName>
  </definedNames>
  <calcPr fullCalcOnLoad="1"/>
</workbook>
</file>

<file path=xl/sharedStrings.xml><?xml version="1.0" encoding="utf-8"?>
<sst xmlns="http://schemas.openxmlformats.org/spreadsheetml/2006/main" count="600" uniqueCount="161">
  <si>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</si>
  <si>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</si>
  <si>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</si>
  <si>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</si>
  <si>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</si>
  <si>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</si>
  <si>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</si>
  <si>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</si>
  <si>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</si>
  <si>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</si>
  <si>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</si>
  <si>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</si>
  <si>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</si>
  <si>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</si>
  <si>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</si>
  <si>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</si>
  <si>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</si>
  <si>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</si>
  <si>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</si>
  <si>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</si>
  <si>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</si>
  <si>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</si>
  <si>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</si>
  <si>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</si>
  <si>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</si>
  <si>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</si>
  <si>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</si>
  <si>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</si>
  <si>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</si>
  <si>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</si>
  <si>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</si>
  <si>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</si>
  <si>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</si>
  <si>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</si>
  <si>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</si>
  <si>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</si>
  <si>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</si>
  <si>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</si>
  <si>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</si>
  <si>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</si>
  <si>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</si>
  <si>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</si>
  <si>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</si>
  <si>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</si>
  <si>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</si>
  <si>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</si>
  <si>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</si>
  <si>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</si>
  <si>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</si>
  <si>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</si>
  <si>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</si>
  <si>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</si>
  <si>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</si>
  <si>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</si>
  <si>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</si>
  <si>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</si>
  <si>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</si>
  <si>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</si>
  <si>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</si>
  <si>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</si>
  <si>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</si>
  <si>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</si>
  <si>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</si>
  <si>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</si>
  <si>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</si>
  <si>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</si>
  <si>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</si>
  <si>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</si>
  <si>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</si>
  <si>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</si>
  <si>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</si>
  <si>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</si>
  <si>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</si>
  <si>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</si>
  <si>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</si>
  <si>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</si>
  <si>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</si>
  <si>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</si>
  <si>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</si>
  <si>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</si>
  <si>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</si>
  <si>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</si>
  <si>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</si>
  <si>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</si>
  <si>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</si>
  <si>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</si>
  <si>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</si>
  <si>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</si>
  <si>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</si>
  <si>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</si>
  <si>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</si>
  <si>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</si>
  <si>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</si>
  <si>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</si>
  <si>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</si>
  <si>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</si>
  <si>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</si>
  <si>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</si>
  <si>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</si>
  <si>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</si>
  <si>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</si>
  <si>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</si>
  <si>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</si>
  <si>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</si>
  <si>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</si>
  <si>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</si>
  <si>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</si>
  <si>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</si>
  <si>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</si>
  <si>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</si>
  <si>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</si>
  <si>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</si>
  <si>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</si>
  <si>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</si>
  <si>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</si>
  <si>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</si>
  <si>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</si>
  <si>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</si>
  <si>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</si>
  <si>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</si>
  <si>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</si>
  <si>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</si>
  <si>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</si>
  <si>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</si>
  <si>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</si>
  <si>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</si>
  <si>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</si>
  <si>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</si>
  <si>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</si>
  <si>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</si>
  <si>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</si>
  <si>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</si>
  <si>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</si>
  <si>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</si>
  <si>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</si>
  <si>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</si>
  <si>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</si>
  <si>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</si>
  <si>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</si>
  <si>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BMW Alpina</t>
  </si>
  <si>
    <t>Porsche 919</t>
  </si>
  <si>
    <t>Pagani Zonda</t>
  </si>
  <si>
    <t>Pescarolo</t>
  </si>
  <si>
    <t>Zytec</t>
  </si>
  <si>
    <t>Corvette C6</t>
  </si>
  <si>
    <t>BMW V12</t>
  </si>
  <si>
    <t>Oreca 03</t>
  </si>
  <si>
    <t>25,4°</t>
  </si>
  <si>
    <t>26,1°</t>
  </si>
  <si>
    <t>SA 2017 SRP-Open</t>
  </si>
  <si>
    <t>Franz Wessely</t>
  </si>
  <si>
    <t>26,9°</t>
  </si>
  <si>
    <t>Lola B16</t>
  </si>
  <si>
    <t>Gibson</t>
  </si>
  <si>
    <t>Lamborghini Huracan</t>
  </si>
  <si>
    <t>Acura</t>
  </si>
  <si>
    <t>Ford GT 40</t>
  </si>
  <si>
    <t>DNF</t>
  </si>
  <si>
    <t>Walter Lemböck</t>
  </si>
  <si>
    <t>Gerhard Fischer</t>
  </si>
  <si>
    <t>26,4°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</si>
</sst>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8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2" fontId="82" fillId="33" borderId="35" xfId="45" applyNumberFormat="1" applyFont="1" applyFill="1" applyBorder="1" applyAlignment="1">
      <alignment horizontal="right" vertical="center"/>
      <protection/>
    </xf>
    <xf numFmtId="2" fontId="79" fillId="33" borderId="35" xfId="45" applyNumberFormat="1" applyFont="1" applyFill="1" applyBorder="1" applyAlignment="1">
      <alignment horizontal="right" vertical="center"/>
      <protection/>
    </xf>
    <xf numFmtId="2" fontId="80" fillId="33" borderId="35" xfId="45" applyNumberFormat="1" applyFont="1" applyFill="1" applyBorder="1" applyAlignment="1">
      <alignment horizontal="right" vertical="center"/>
      <protection/>
    </xf>
    <xf numFmtId="0" fontId="14" fillId="35" borderId="36" xfId="0" applyFont="1" applyFill="1" applyBorder="1" applyAlignment="1">
      <alignment horizontal="left" vertical="center"/>
    </xf>
    <xf numFmtId="2" fontId="14" fillId="47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left" vertical="center"/>
    </xf>
    <xf numFmtId="0" fontId="14" fillId="46" borderId="24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43" xfId="0" applyFont="1" applyFill="1" applyBorder="1" applyAlignment="1">
      <alignment horizontal="center" vertical="center"/>
    </xf>
    <xf numFmtId="0" fontId="34" fillId="50" borderId="42" xfId="0" applyFont="1" applyFill="1" applyBorder="1" applyAlignment="1">
      <alignment horizontal="center" vertical="center"/>
    </xf>
    <xf numFmtId="0" fontId="34" fillId="50" borderId="44" xfId="0" applyFont="1" applyFill="1" applyBorder="1" applyAlignment="1">
      <alignment horizontal="center" vertical="center"/>
    </xf>
    <xf numFmtId="0" fontId="34" fillId="50" borderId="43" xfId="0" applyFont="1" applyFill="1" applyBorder="1" applyAlignment="1">
      <alignment horizontal="center" vertical="center"/>
    </xf>
    <xf numFmtId="0" fontId="34" fillId="50" borderId="45" xfId="0" applyFont="1" applyFill="1" applyBorder="1" applyAlignment="1">
      <alignment horizontal="center" vertical="center"/>
    </xf>
    <xf numFmtId="0" fontId="31" fillId="50" borderId="46" xfId="0" applyFont="1" applyFill="1" applyBorder="1" applyAlignment="1">
      <alignment horizontal="center" vertical="center"/>
    </xf>
    <xf numFmtId="0" fontId="31" fillId="50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6" xfId="0" applyFont="1" applyFill="1" applyBorder="1" applyAlignment="1">
      <alignment horizontal="center" vertical="center" wrapText="1"/>
    </xf>
    <xf numFmtId="0" fontId="11" fillId="41" borderId="47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11" fillId="39" borderId="47" xfId="0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49" fontId="11" fillId="39" borderId="47" xfId="0" applyNumberFormat="1" applyFont="1" applyFill="1" applyBorder="1" applyAlignment="1">
      <alignment horizontal="center" vertical="center" wrapText="1"/>
    </xf>
    <xf numFmtId="172" fontId="12" fillId="39" borderId="46" xfId="0" applyNumberFormat="1" applyFont="1" applyFill="1" applyBorder="1" applyAlignment="1">
      <alignment horizontal="center" vertical="center" wrapText="1"/>
    </xf>
    <xf numFmtId="172" fontId="12" fillId="39" borderId="47" xfId="0" applyNumberFormat="1" applyFont="1" applyFill="1" applyBorder="1" applyAlignment="1">
      <alignment horizontal="center" vertical="center" wrapText="1"/>
    </xf>
    <xf numFmtId="0" fontId="31" fillId="39" borderId="46" xfId="0" applyFont="1" applyFill="1" applyBorder="1" applyAlignment="1">
      <alignment horizontal="center" vertical="center"/>
    </xf>
    <xf numFmtId="0" fontId="31" fillId="39" borderId="47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49" fontId="9" fillId="50" borderId="44" xfId="0" applyNumberFormat="1" applyFont="1" applyFill="1" applyBorder="1" applyAlignment="1">
      <alignment horizontal="center" vertical="center" wrapText="1"/>
    </xf>
    <xf numFmtId="49" fontId="9" fillId="50" borderId="45" xfId="0" applyNumberFormat="1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58" xfId="0" applyFont="1" applyFill="1" applyBorder="1" applyAlignment="1">
      <alignment horizontal="center" vertical="center"/>
    </xf>
    <xf numFmtId="0" fontId="34" fillId="42" borderId="5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01"/>
  <sheetViews>
    <sheetView tabSelected="1" zoomScalePageLayoutView="0" workbookViewId="0" topLeftCell="A1">
      <selection activeCell="B19" sqref="B19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45" t="str">
        <f>C14</f>
        <v>Marko Neumayer</v>
      </c>
      <c r="G2" s="246"/>
      <c r="H2" s="246"/>
      <c r="I2" s="247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48">
        <f>L14</f>
        <v>60</v>
      </c>
      <c r="G3" s="249"/>
      <c r="H3" s="249"/>
      <c r="I3" s="250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19" t="str">
        <f>C15</f>
        <v>Thomas Gebhardt</v>
      </c>
      <c r="E4" s="220"/>
      <c r="F4" s="251">
        <v>1</v>
      </c>
      <c r="G4" s="251"/>
      <c r="H4" s="251"/>
      <c r="I4" s="252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21">
        <f>L15</f>
        <v>56</v>
      </c>
      <c r="E5" s="222"/>
      <c r="F5" s="251"/>
      <c r="G5" s="251"/>
      <c r="H5" s="251"/>
      <c r="I5" s="252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23">
        <v>2</v>
      </c>
      <c r="E6" s="224"/>
      <c r="F6" s="251"/>
      <c r="G6" s="251"/>
      <c r="H6" s="251"/>
      <c r="I6" s="252"/>
      <c r="J6" s="265" t="str">
        <f>C16</f>
        <v>Gerhard Fischer </v>
      </c>
      <c r="K6" s="266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23"/>
      <c r="E7" s="224"/>
      <c r="F7" s="251"/>
      <c r="G7" s="251"/>
      <c r="H7" s="251"/>
      <c r="I7" s="252"/>
      <c r="J7" s="267">
        <f>L16</f>
        <v>54</v>
      </c>
      <c r="K7" s="268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3"/>
      <c r="E8" s="224"/>
      <c r="F8" s="251"/>
      <c r="G8" s="251"/>
      <c r="H8" s="251"/>
      <c r="I8" s="252"/>
      <c r="J8" s="269">
        <v>3</v>
      </c>
      <c r="K8" s="270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5"/>
      <c r="E9" s="226"/>
      <c r="F9" s="253"/>
      <c r="G9" s="253"/>
      <c r="H9" s="253"/>
      <c r="I9" s="254"/>
      <c r="J9" s="271"/>
      <c r="K9" s="272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62" t="str">
        <f>Eingabe!$B$2</f>
        <v>SA 2017 SRP-Open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  <c r="N11" s="25"/>
      <c r="O11" s="22"/>
      <c r="P11" s="22"/>
      <c r="Y11" s="25"/>
    </row>
    <row r="12" spans="1:16" s="6" customFormat="1" ht="26.25" customHeight="1">
      <c r="A12" s="23"/>
      <c r="B12" s="273" t="s">
        <v>0</v>
      </c>
      <c r="C12" s="237" t="s">
        <v>63</v>
      </c>
      <c r="D12" s="229" t="s">
        <v>2</v>
      </c>
      <c r="E12" s="235">
        <f>Eingabe!R3</f>
        <v>42749</v>
      </c>
      <c r="F12" s="235">
        <f>Eingabe!S3</f>
        <v>42850</v>
      </c>
      <c r="G12" s="235">
        <f>Eingabe!T3</f>
        <v>43011</v>
      </c>
      <c r="H12" s="235">
        <f>Eingabe!U3</f>
        <v>43074</v>
      </c>
      <c r="I12" s="255" t="s">
        <v>105</v>
      </c>
      <c r="J12" s="256"/>
      <c r="K12" s="231" t="s">
        <v>64</v>
      </c>
      <c r="L12" s="233" t="s">
        <v>65</v>
      </c>
      <c r="M12" s="239" t="s">
        <v>57</v>
      </c>
      <c r="N12" s="25"/>
      <c r="O12" s="55"/>
      <c r="P12" s="23"/>
    </row>
    <row r="13" spans="1:16" s="6" customFormat="1" ht="26.25" customHeight="1" thickBot="1">
      <c r="A13" s="23"/>
      <c r="B13" s="274"/>
      <c r="C13" s="238"/>
      <c r="D13" s="230"/>
      <c r="E13" s="236"/>
      <c r="F13" s="236"/>
      <c r="G13" s="236"/>
      <c r="H13" s="236"/>
      <c r="I13" s="257"/>
      <c r="J13" s="258"/>
      <c r="K13" s="232"/>
      <c r="L13" s="234"/>
      <c r="M13" s="240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Eingabe!C5</f>
        <v>Marko Neumayer</v>
      </c>
      <c r="D14" s="38">
        <f>Eingabe!W5</f>
        <v>30</v>
      </c>
      <c r="E14" s="160">
        <f>Eingabe!Z5</f>
        <v>30</v>
      </c>
      <c r="F14" s="160">
        <f>Eingabe!AA5</f>
        <v>30</v>
      </c>
      <c r="G14" s="106" t="str">
        <f>Eingabe!AB5</f>
        <v> </v>
      </c>
      <c r="H14" s="106" t="str">
        <f>Eingabe!AC5</f>
        <v> </v>
      </c>
      <c r="I14" s="193" t="str">
        <f aca="true" t="shared" si="0" ref="I14:I28">IF(O14=0,neu,IF(J14&gt;0,ppos,IF(J14&lt;0,pneg,pgle)))</f>
        <v>◄</v>
      </c>
      <c r="J14" s="143">
        <f aca="true" t="shared" si="1" ref="J14:J28">IF(O14=0,neu_1,(O14-B14))</f>
        <v>0</v>
      </c>
      <c r="K14" s="107">
        <f>Eingabe!V5</f>
        <v>60</v>
      </c>
      <c r="L14" s="107">
        <f aca="true" t="shared" si="2" ref="L14:L28">SUM(K14-M14)</f>
        <v>60</v>
      </c>
      <c r="M14" s="108">
        <f>Eingabe!X5</f>
        <v>0</v>
      </c>
      <c r="N14" s="22"/>
      <c r="O14" s="202">
        <v>1</v>
      </c>
      <c r="P14" s="23"/>
    </row>
    <row r="15" spans="1:16" s="6" customFormat="1" ht="26.25" customHeight="1">
      <c r="A15" s="23"/>
      <c r="B15" s="187">
        <f>IF(L15=L14,B14,(B14+1))</f>
        <v>2</v>
      </c>
      <c r="C15" s="41" t="str">
        <f>Eingabe!C9</f>
        <v>Thomas Gebhardt</v>
      </c>
      <c r="D15" s="38">
        <f>Eingabe!W9</f>
        <v>28</v>
      </c>
      <c r="E15" s="17">
        <f>Eingabe!Z9</f>
        <v>27</v>
      </c>
      <c r="F15" s="177">
        <f>Eingabe!AA9</f>
        <v>29</v>
      </c>
      <c r="G15" s="17" t="str">
        <f>Eingabe!AB9</f>
        <v> </v>
      </c>
      <c r="H15" s="17" t="str">
        <f>Eingabe!AC9</f>
        <v> </v>
      </c>
      <c r="I15" s="192" t="str">
        <f t="shared" si="0"/>
        <v>▲</v>
      </c>
      <c r="J15" s="143">
        <f t="shared" si="1"/>
        <v>2</v>
      </c>
      <c r="K15" s="20">
        <f>Eingabe!V9</f>
        <v>56</v>
      </c>
      <c r="L15" s="107">
        <f t="shared" si="2"/>
        <v>56</v>
      </c>
      <c r="M15" s="99">
        <f>Eingabe!X9</f>
        <v>0</v>
      </c>
      <c r="N15" s="22"/>
      <c r="O15" s="202">
        <v>4</v>
      </c>
      <c r="P15" s="22"/>
    </row>
    <row r="16" spans="1:16" s="7" customFormat="1" ht="26.25" customHeight="1">
      <c r="A16" s="22"/>
      <c r="B16" s="188">
        <f>IF(L16=L15,B15,(B15+1))</f>
        <v>3</v>
      </c>
      <c r="C16" s="41" t="str">
        <f>Eingabe!C6</f>
        <v>Gerhard Fischer </v>
      </c>
      <c r="D16" s="38">
        <f>Eingabe!W6</f>
        <v>27</v>
      </c>
      <c r="E16" s="17">
        <f>Eingabe!Z6</f>
        <v>26</v>
      </c>
      <c r="F16" s="182">
        <f>Eingabe!AA6</f>
        <v>28</v>
      </c>
      <c r="G16" s="17" t="str">
        <f>Eingabe!AB6</f>
        <v> </v>
      </c>
      <c r="H16" s="17" t="str">
        <f>Eingabe!AC6</f>
        <v> </v>
      </c>
      <c r="I16" s="192" t="str">
        <f t="shared" si="0"/>
        <v>▲</v>
      </c>
      <c r="J16" s="143">
        <f t="shared" si="1"/>
        <v>2</v>
      </c>
      <c r="K16" s="20">
        <f>Eingabe!V6</f>
        <v>54</v>
      </c>
      <c r="L16" s="20">
        <f t="shared" si="2"/>
        <v>54</v>
      </c>
      <c r="M16" s="99">
        <f>Eingabe!X6</f>
        <v>0</v>
      </c>
      <c r="N16" s="22"/>
      <c r="O16" s="202">
        <v>5</v>
      </c>
      <c r="P16" s="22"/>
    </row>
    <row r="17" spans="1:16" s="7" customFormat="1" ht="26.25" customHeight="1">
      <c r="A17" s="22"/>
      <c r="B17" s="34">
        <f>IF(L17=L16,B16,(B16+1))</f>
        <v>4</v>
      </c>
      <c r="C17" s="41" t="str">
        <f>Eingabe!C4</f>
        <v>Walter Lemböck </v>
      </c>
      <c r="D17" s="38">
        <f>Eingabe!W4</f>
        <v>25</v>
      </c>
      <c r="E17" s="182">
        <f>Eingabe!Z4</f>
        <v>28</v>
      </c>
      <c r="F17" s="17">
        <f>Eingabe!AA4</f>
        <v>22</v>
      </c>
      <c r="G17" s="17" t="str">
        <f>Eingabe!AB4</f>
        <v> </v>
      </c>
      <c r="H17" s="17" t="str">
        <f>Eingabe!AC4</f>
        <v> </v>
      </c>
      <c r="I17" s="191" t="str">
        <f t="shared" si="0"/>
        <v>▼</v>
      </c>
      <c r="J17" s="143">
        <f t="shared" si="1"/>
        <v>-1</v>
      </c>
      <c r="K17" s="20">
        <f>Eingabe!V4</f>
        <v>50</v>
      </c>
      <c r="L17" s="20">
        <f t="shared" si="2"/>
        <v>50</v>
      </c>
      <c r="M17" s="99">
        <f>Eingabe!X4</f>
        <v>0</v>
      </c>
      <c r="N17" s="22"/>
      <c r="O17" s="202">
        <v>3</v>
      </c>
      <c r="P17" s="22"/>
    </row>
    <row r="18" spans="1:16" s="7" customFormat="1" ht="26.25" customHeight="1">
      <c r="A18" s="22"/>
      <c r="B18" s="34">
        <v>5</v>
      </c>
      <c r="C18" s="41" t="str">
        <f>Eingabe!C11</f>
        <v>Peter Siding </v>
      </c>
      <c r="D18" s="38">
        <f>Eingabe!W11</f>
        <v>25</v>
      </c>
      <c r="E18" s="17">
        <f>Eingabe!Z11</f>
        <v>23</v>
      </c>
      <c r="F18" s="17">
        <f>Eingabe!AA11</f>
        <v>27</v>
      </c>
      <c r="G18" s="17" t="str">
        <f>Eingabe!AB11</f>
        <v> </v>
      </c>
      <c r="H18" s="17" t="str">
        <f>Eingabe!AC11</f>
        <v> </v>
      </c>
      <c r="I18" s="192" t="str">
        <f t="shared" si="0"/>
        <v>▲</v>
      </c>
      <c r="J18" s="143">
        <f t="shared" si="1"/>
        <v>3</v>
      </c>
      <c r="K18" s="20">
        <f>Eingabe!V11</f>
        <v>50</v>
      </c>
      <c r="L18" s="20">
        <f t="shared" si="2"/>
        <v>50</v>
      </c>
      <c r="M18" s="99">
        <f>Eingabe!X11</f>
        <v>0</v>
      </c>
      <c r="N18" s="25"/>
      <c r="O18" s="202">
        <v>8</v>
      </c>
      <c r="P18" s="22"/>
    </row>
    <row r="19" spans="1:16" s="7" customFormat="1" ht="26.25" customHeight="1">
      <c r="A19" s="22"/>
      <c r="B19" s="34">
        <f>IF(L19=L18,B18,(B18+1))</f>
        <v>6</v>
      </c>
      <c r="C19" s="41" t="str">
        <f>Eingabe!C12</f>
        <v>Leo Rebler</v>
      </c>
      <c r="D19" s="38">
        <f>Eingabe!W12</f>
        <v>23.5</v>
      </c>
      <c r="E19" s="17">
        <f>Eingabe!Z12</f>
        <v>21</v>
      </c>
      <c r="F19" s="17">
        <f>Eingabe!AA12</f>
        <v>26</v>
      </c>
      <c r="G19" s="17" t="str">
        <f>Eingabe!AB12</f>
        <v> </v>
      </c>
      <c r="H19" s="17" t="str">
        <f>Eingabe!AC12</f>
        <v> </v>
      </c>
      <c r="I19" s="192" t="str">
        <f t="shared" si="0"/>
        <v>▲</v>
      </c>
      <c r="J19" s="143">
        <f t="shared" si="1"/>
        <v>4</v>
      </c>
      <c r="K19" s="20">
        <f>Eingabe!V12</f>
        <v>47</v>
      </c>
      <c r="L19" s="20">
        <f t="shared" si="2"/>
        <v>47</v>
      </c>
      <c r="M19" s="99">
        <f>Eingabe!X12</f>
        <v>0</v>
      </c>
      <c r="N19" s="25"/>
      <c r="O19" s="202">
        <v>10</v>
      </c>
      <c r="P19" s="22"/>
    </row>
    <row r="20" spans="1:16" s="7" customFormat="1" ht="26.25" customHeight="1">
      <c r="A20" s="22"/>
      <c r="B20" s="34">
        <f>IF(L20=L19,B19,(B19+1))</f>
        <v>7</v>
      </c>
      <c r="C20" s="41" t="str">
        <f>Eingabe!C14</f>
        <v>Thomas Nowak </v>
      </c>
      <c r="D20" s="38">
        <f>Eingabe!W14</f>
        <v>22.5</v>
      </c>
      <c r="E20" s="17">
        <f>Eingabe!Z14</f>
        <v>22</v>
      </c>
      <c r="F20" s="17">
        <f>Eingabe!AA14</f>
        <v>23</v>
      </c>
      <c r="G20" s="17" t="str">
        <f>Eingabe!AB14</f>
        <v> </v>
      </c>
      <c r="H20" s="17" t="str">
        <f>Eingabe!AC14</f>
        <v> </v>
      </c>
      <c r="I20" s="192" t="str">
        <f t="shared" si="0"/>
        <v>▲</v>
      </c>
      <c r="J20" s="143">
        <f t="shared" si="1"/>
        <v>2</v>
      </c>
      <c r="K20" s="20">
        <f>Eingabe!V14</f>
        <v>45</v>
      </c>
      <c r="L20" s="20">
        <f t="shared" si="2"/>
        <v>45</v>
      </c>
      <c r="M20" s="99">
        <f>Eingabe!X14</f>
        <v>0</v>
      </c>
      <c r="N20" s="25"/>
      <c r="O20" s="202">
        <v>9</v>
      </c>
      <c r="P20" s="22"/>
    </row>
    <row r="21" spans="1:16" s="7" customFormat="1" ht="26.25" customHeight="1">
      <c r="A21" s="22"/>
      <c r="B21" s="34">
        <f>IF(L21=L20,B20,(B20+1))</f>
        <v>8</v>
      </c>
      <c r="C21" s="41" t="str">
        <f>Eingabe!C15</f>
        <v>Roland Dobritzhofer</v>
      </c>
      <c r="D21" s="38">
        <f>Eingabe!W15</f>
        <v>19.5</v>
      </c>
      <c r="E21" s="17">
        <f>Eingabe!Z15</f>
        <v>19</v>
      </c>
      <c r="F21" s="17">
        <f>Eingabe!AA15</f>
        <v>20</v>
      </c>
      <c r="G21" s="17" t="str">
        <f>Eingabe!AB15</f>
        <v> </v>
      </c>
      <c r="H21" s="17" t="str">
        <f>Eingabe!AC15</f>
        <v> </v>
      </c>
      <c r="I21" s="192" t="str">
        <f t="shared" si="0"/>
        <v>▲</v>
      </c>
      <c r="J21" s="143">
        <f t="shared" si="1"/>
        <v>4</v>
      </c>
      <c r="K21" s="20">
        <f>Eingabe!V15</f>
        <v>39</v>
      </c>
      <c r="L21" s="20">
        <f t="shared" si="2"/>
        <v>39</v>
      </c>
      <c r="M21" s="99">
        <f>Eingabe!X15</f>
        <v>0</v>
      </c>
      <c r="N21" s="25"/>
      <c r="O21" s="202">
        <v>12</v>
      </c>
      <c r="P21" s="22"/>
    </row>
    <row r="22" spans="1:16" s="7" customFormat="1" ht="26.25" customHeight="1">
      <c r="A22" s="22"/>
      <c r="B22" s="34">
        <f>IF(L22=L21,B21,(B21+1))</f>
        <v>9</v>
      </c>
      <c r="C22" s="41" t="str">
        <f>Eingabe!C8</f>
        <v>Roman Grunner</v>
      </c>
      <c r="D22" s="38">
        <f>Eingabe!W8</f>
        <v>29</v>
      </c>
      <c r="E22" s="177">
        <f>Eingabe!Z8</f>
        <v>29</v>
      </c>
      <c r="F22" s="190" t="str">
        <f>Eingabe!AA8</f>
        <v> </v>
      </c>
      <c r="G22" s="17" t="str">
        <f>Eingabe!AB8</f>
        <v> </v>
      </c>
      <c r="H22" s="17" t="str">
        <f>Eingabe!AC8</f>
        <v> </v>
      </c>
      <c r="I22" s="191" t="str">
        <f t="shared" si="0"/>
        <v>▼</v>
      </c>
      <c r="J22" s="143">
        <f t="shared" si="1"/>
        <v>-7</v>
      </c>
      <c r="K22" s="20">
        <f>Eingabe!V8</f>
        <v>29</v>
      </c>
      <c r="L22" s="20">
        <f t="shared" si="2"/>
        <v>29</v>
      </c>
      <c r="M22" s="189">
        <v>0</v>
      </c>
      <c r="N22" s="25"/>
      <c r="O22" s="202">
        <v>2</v>
      </c>
      <c r="P22" s="22"/>
    </row>
    <row r="23" spans="1:16" s="7" customFormat="1" ht="26.25" customHeight="1">
      <c r="A23" s="22"/>
      <c r="B23" s="34">
        <f>IF(L23=L22,B22,(B22+1))</f>
        <v>10</v>
      </c>
      <c r="C23" s="41" t="str">
        <f>Eingabe!C10</f>
        <v>Walter Müllner </v>
      </c>
      <c r="D23" s="38">
        <f>Eingabe!W10</f>
        <v>25</v>
      </c>
      <c r="E23" s="17">
        <f>Eingabe!Z10</f>
        <v>25</v>
      </c>
      <c r="F23" s="190" t="str">
        <f>Eingabe!AA10</f>
        <v> </v>
      </c>
      <c r="G23" s="17" t="str">
        <f>Eingabe!AB10</f>
        <v> </v>
      </c>
      <c r="H23" s="17" t="str">
        <f>Eingabe!AC10</f>
        <v> </v>
      </c>
      <c r="I23" s="191" t="str">
        <f t="shared" si="0"/>
        <v>▼</v>
      </c>
      <c r="J23" s="143">
        <f t="shared" si="1"/>
        <v>-4</v>
      </c>
      <c r="K23" s="20">
        <f>Eingabe!V10</f>
        <v>25</v>
      </c>
      <c r="L23" s="20">
        <f t="shared" si="2"/>
        <v>25</v>
      </c>
      <c r="M23" s="189">
        <v>0</v>
      </c>
      <c r="N23" s="25"/>
      <c r="O23" s="202">
        <v>6</v>
      </c>
      <c r="P23" s="22"/>
    </row>
    <row r="24" spans="1:16" s="7" customFormat="1" ht="26.25" customHeight="1">
      <c r="A24" s="22"/>
      <c r="B24" s="34">
        <f>IF(L24=L23,B23,(B23+1))</f>
        <v>10</v>
      </c>
      <c r="C24" s="41" t="str">
        <f>Eingabe!C16</f>
        <v>Gerlinde Herzog</v>
      </c>
      <c r="D24" s="38">
        <f>Eingabe!W16</f>
        <v>25</v>
      </c>
      <c r="E24" s="190" t="str">
        <f>Eingabe!Z16</f>
        <v> </v>
      </c>
      <c r="F24" s="17">
        <f>Eingabe!AA16</f>
        <v>25</v>
      </c>
      <c r="G24" s="17" t="str">
        <f>Eingabe!AB16</f>
        <v> </v>
      </c>
      <c r="H24" s="17" t="str">
        <f>Eingabe!AC16</f>
        <v> </v>
      </c>
      <c r="I24" s="164" t="str">
        <f t="shared" si="0"/>
        <v>►</v>
      </c>
      <c r="J24" s="143" t="str">
        <f t="shared" si="1"/>
        <v>neu</v>
      </c>
      <c r="K24" s="20">
        <f>Eingabe!V16</f>
        <v>25</v>
      </c>
      <c r="L24" s="20">
        <f t="shared" si="2"/>
        <v>25</v>
      </c>
      <c r="M24" s="189">
        <v>0</v>
      </c>
      <c r="N24" s="25"/>
      <c r="O24" s="202">
        <v>0</v>
      </c>
      <c r="P24" s="22"/>
    </row>
    <row r="25" spans="1:16" s="7" customFormat="1" ht="26.25" customHeight="1">
      <c r="A25" s="22"/>
      <c r="B25" s="34">
        <v>12</v>
      </c>
      <c r="C25" s="41" t="str">
        <f>Eingabe!C13</f>
        <v>Thomas Sanda</v>
      </c>
      <c r="D25" s="38">
        <f>Eingabe!W13</f>
        <v>24</v>
      </c>
      <c r="E25" s="17">
        <f>Eingabe!Z13</f>
        <v>24</v>
      </c>
      <c r="F25" s="190" t="s">
        <v>157</v>
      </c>
      <c r="G25" s="17" t="str">
        <f>Eingabe!AB13</f>
        <v> </v>
      </c>
      <c r="H25" s="17" t="str">
        <f>Eingabe!AC13</f>
        <v> </v>
      </c>
      <c r="I25" s="191" t="str">
        <f t="shared" si="0"/>
        <v>▼</v>
      </c>
      <c r="J25" s="143">
        <f t="shared" si="1"/>
        <v>-5</v>
      </c>
      <c r="K25" s="20">
        <f>Eingabe!V13</f>
        <v>24</v>
      </c>
      <c r="L25" s="20">
        <f t="shared" si="2"/>
        <v>24</v>
      </c>
      <c r="M25" s="189">
        <v>0</v>
      </c>
      <c r="N25" s="25"/>
      <c r="O25" s="202">
        <v>7</v>
      </c>
      <c r="P25" s="22"/>
    </row>
    <row r="26" spans="1:16" s="7" customFormat="1" ht="26.25" customHeight="1">
      <c r="A26" s="22"/>
      <c r="B26" s="34">
        <f>IF(L26=L25,B25,(B25+1))</f>
        <v>12</v>
      </c>
      <c r="C26" s="41" t="str">
        <f>Eingabe!C18</f>
        <v>Per Bosch</v>
      </c>
      <c r="D26" s="38">
        <f>Eingabe!W18</f>
        <v>24</v>
      </c>
      <c r="E26" s="190" t="str">
        <f>Eingabe!Z18</f>
        <v> </v>
      </c>
      <c r="F26" s="17">
        <f>Eingabe!AA18</f>
        <v>24</v>
      </c>
      <c r="G26" s="17" t="str">
        <f>Eingabe!AB18</f>
        <v> </v>
      </c>
      <c r="H26" s="17" t="str">
        <f>Eingabe!AC18</f>
        <v> </v>
      </c>
      <c r="I26" s="164" t="str">
        <f t="shared" si="0"/>
        <v>►</v>
      </c>
      <c r="J26" s="143" t="str">
        <f t="shared" si="1"/>
        <v>neu</v>
      </c>
      <c r="K26" s="20">
        <f>Eingabe!V18</f>
        <v>24</v>
      </c>
      <c r="L26" s="20">
        <f t="shared" si="2"/>
        <v>24</v>
      </c>
      <c r="M26" s="189">
        <v>0</v>
      </c>
      <c r="N26" s="25"/>
      <c r="O26" s="202">
        <v>0</v>
      </c>
      <c r="P26" s="22"/>
    </row>
    <row r="27" spans="1:16" s="6" customFormat="1" ht="26.25" customHeight="1">
      <c r="A27" s="23"/>
      <c r="B27" s="34">
        <v>14</v>
      </c>
      <c r="C27" s="41" t="str">
        <f>Eingabe!C17</f>
        <v>Franz Wessely</v>
      </c>
      <c r="D27" s="38">
        <f>Eingabe!W17</f>
        <v>21</v>
      </c>
      <c r="E27" s="190" t="str">
        <f>Eingabe!Z17</f>
        <v> </v>
      </c>
      <c r="F27" s="17">
        <f>Eingabe!AA17</f>
        <v>21</v>
      </c>
      <c r="G27" s="17" t="str">
        <f>Eingabe!AB17</f>
        <v> </v>
      </c>
      <c r="H27" s="17" t="str">
        <f>Eingabe!AC17</f>
        <v> </v>
      </c>
      <c r="I27" s="164" t="str">
        <f t="shared" si="0"/>
        <v>►</v>
      </c>
      <c r="J27" s="143" t="str">
        <f t="shared" si="1"/>
        <v>neu</v>
      </c>
      <c r="K27" s="20">
        <f>Eingabe!V17</f>
        <v>21</v>
      </c>
      <c r="L27" s="20">
        <f t="shared" si="2"/>
        <v>21</v>
      </c>
      <c r="M27" s="189">
        <v>0</v>
      </c>
      <c r="N27" s="25"/>
      <c r="O27" s="202">
        <v>0</v>
      </c>
      <c r="P27" s="23"/>
    </row>
    <row r="28" spans="1:16" s="7" customFormat="1" ht="26.25" customHeight="1" thickBot="1">
      <c r="A28" s="22"/>
      <c r="B28" s="34">
        <f>IF(L28=L27,B27,(B27+1))</f>
        <v>15</v>
      </c>
      <c r="C28" s="41" t="str">
        <f>Eingabe!C7</f>
        <v>Gabi Krausler</v>
      </c>
      <c r="D28" s="38">
        <f>Eingabe!W7</f>
        <v>20</v>
      </c>
      <c r="E28" s="17">
        <f>Eingabe!Z7</f>
        <v>20</v>
      </c>
      <c r="F28" s="190" t="s">
        <v>157</v>
      </c>
      <c r="G28" s="17" t="str">
        <f>Eingabe!AB7</f>
        <v> </v>
      </c>
      <c r="H28" s="17" t="str">
        <f>Eingabe!AC7</f>
        <v> </v>
      </c>
      <c r="I28" s="191" t="str">
        <f t="shared" si="0"/>
        <v>▼</v>
      </c>
      <c r="J28" s="143">
        <f t="shared" si="1"/>
        <v>-4</v>
      </c>
      <c r="K28" s="20">
        <f>Eingabe!V7</f>
        <v>20</v>
      </c>
      <c r="L28" s="20">
        <f t="shared" si="2"/>
        <v>20</v>
      </c>
      <c r="M28" s="189">
        <v>0</v>
      </c>
      <c r="N28" s="25"/>
      <c r="O28" s="202">
        <v>11</v>
      </c>
      <c r="P28" s="22"/>
    </row>
    <row r="29" spans="2:31" ht="26.25" customHeight="1" thickBot="1">
      <c r="B29" s="259" t="str">
        <f>Eingabe!$B$54</f>
        <v>Punktevergabe: 30,29,28,27,26,25,24,23,22,21,20,19,18,17,16,15,14,13,12,11,10,9,8,7,6,5,4,3,2,1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1"/>
      <c r="N29" s="29"/>
      <c r="O29" s="30"/>
      <c r="P29" s="30"/>
      <c r="Q29" s="30"/>
      <c r="R29" s="29"/>
      <c r="S29" s="30"/>
      <c r="T29" s="30"/>
      <c r="U29" s="29"/>
      <c r="V29" s="27"/>
      <c r="W29" s="15"/>
      <c r="X29" s="27"/>
      <c r="Y29" s="21"/>
      <c r="Z29" s="21"/>
      <c r="AA29" s="2"/>
      <c r="AB29" s="16"/>
      <c r="AC29" s="16"/>
      <c r="AD29" s="16"/>
      <c r="AE29" s="16"/>
    </row>
    <row r="30" spans="2:29" ht="26.2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29"/>
      <c r="S30" s="30"/>
      <c r="T30" s="30"/>
      <c r="U30" s="30"/>
      <c r="V30" s="29"/>
      <c r="W30" s="30"/>
      <c r="X30" s="30"/>
      <c r="Y30" s="29"/>
      <c r="Z30" s="27"/>
      <c r="AB30" s="27"/>
      <c r="AC30" s="21"/>
    </row>
    <row r="31" spans="2:29" ht="26.25" customHeight="1">
      <c r="B31" s="70"/>
      <c r="C31" s="184" t="s">
        <v>93</v>
      </c>
      <c r="D31" s="185">
        <v>9.433</v>
      </c>
      <c r="E31" s="185" t="s">
        <v>68</v>
      </c>
      <c r="F31" s="186">
        <v>4</v>
      </c>
      <c r="G31" s="227">
        <v>42780</v>
      </c>
      <c r="H31" s="228"/>
      <c r="I31" s="28"/>
      <c r="J31" s="137" t="s">
        <v>69</v>
      </c>
      <c r="K31" s="138" t="s">
        <v>61</v>
      </c>
      <c r="L31" s="139"/>
      <c r="M31" s="70"/>
      <c r="N31" s="70"/>
      <c r="O31" s="70"/>
      <c r="P31" s="70"/>
      <c r="Q31" s="70"/>
      <c r="R31" s="29"/>
      <c r="S31" s="30"/>
      <c r="T31" s="30"/>
      <c r="U31" s="30"/>
      <c r="V31" s="29"/>
      <c r="W31" s="30"/>
      <c r="X31" s="30"/>
      <c r="Y31" s="29"/>
      <c r="Z31" s="27"/>
      <c r="AB31" s="27"/>
      <c r="AC31" s="21"/>
    </row>
    <row r="32" spans="2:26" ht="26.25" customHeight="1">
      <c r="B32" s="28"/>
      <c r="C32" s="28"/>
      <c r="D32" s="28"/>
      <c r="E32" s="40"/>
      <c r="F32" s="134"/>
      <c r="G32" s="28"/>
      <c r="H32" s="28"/>
      <c r="I32" s="28"/>
      <c r="J32" s="140" t="s">
        <v>70</v>
      </c>
      <c r="K32" s="141" t="s">
        <v>71</v>
      </c>
      <c r="L32" s="142" t="s">
        <v>72</v>
      </c>
      <c r="M32" s="28"/>
      <c r="N32" s="28"/>
      <c r="O32" s="28"/>
      <c r="P32" s="28"/>
      <c r="S32" s="29"/>
      <c r="T32" s="30"/>
      <c r="U32" s="30"/>
      <c r="V32" s="30"/>
      <c r="W32" s="29"/>
      <c r="X32" s="29"/>
      <c r="Y32" s="30"/>
      <c r="Z32" s="29"/>
    </row>
    <row r="33" spans="2:26" ht="26.25" customHeight="1" thickBot="1">
      <c r="B33" s="28"/>
      <c r="C33" s="21"/>
      <c r="D33" s="21"/>
      <c r="E33" s="40"/>
      <c r="F33" s="67"/>
      <c r="G33" s="21"/>
      <c r="H33" s="21"/>
      <c r="I33" s="21"/>
      <c r="J33" s="21"/>
      <c r="K33" s="21"/>
      <c r="L33" s="21"/>
      <c r="M33" s="21"/>
      <c r="N33" s="21"/>
      <c r="O33" s="28"/>
      <c r="P33" s="28"/>
      <c r="S33" s="29"/>
      <c r="T33" s="30"/>
      <c r="U33" s="30"/>
      <c r="V33" s="30"/>
      <c r="W33" s="29"/>
      <c r="X33" s="29"/>
      <c r="Y33" s="30"/>
      <c r="Z33" s="29"/>
    </row>
    <row r="34" spans="2:31" ht="34.5" customHeight="1" thickBot="1">
      <c r="B34" s="203">
        <f>Eingabe!$R$3</f>
        <v>42749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5"/>
      <c r="N34" s="21"/>
      <c r="O34" s="21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31.5" customHeight="1">
      <c r="B35" s="209" t="s">
        <v>0</v>
      </c>
      <c r="C35" s="211" t="s">
        <v>63</v>
      </c>
      <c r="D35" s="213" t="s">
        <v>66</v>
      </c>
      <c r="E35" s="214"/>
      <c r="F35" s="241" t="s">
        <v>67</v>
      </c>
      <c r="G35" s="217" t="s">
        <v>4</v>
      </c>
      <c r="H35" s="217" t="s">
        <v>5</v>
      </c>
      <c r="I35" s="217" t="s">
        <v>6</v>
      </c>
      <c r="J35" s="217" t="s">
        <v>62</v>
      </c>
      <c r="K35" s="243" t="s">
        <v>3</v>
      </c>
      <c r="L35" s="32" t="s">
        <v>60</v>
      </c>
      <c r="M35" s="33"/>
      <c r="N35" s="21"/>
      <c r="O35" s="21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 thickBot="1">
      <c r="B36" s="210"/>
      <c r="C36" s="212"/>
      <c r="D36" s="215"/>
      <c r="E36" s="216"/>
      <c r="F36" s="242"/>
      <c r="G36" s="218"/>
      <c r="H36" s="218"/>
      <c r="I36" s="218"/>
      <c r="J36" s="218"/>
      <c r="K36" s="244"/>
      <c r="L36" s="44" t="s">
        <v>58</v>
      </c>
      <c r="M36" s="45" t="s">
        <v>59</v>
      </c>
      <c r="N36" s="21"/>
      <c r="O36" s="22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>
      <c r="B37" s="46" t="s">
        <v>7</v>
      </c>
      <c r="C37" s="169" t="str">
        <f>Eingabe!C5</f>
        <v>Marko Neumayer</v>
      </c>
      <c r="D37" s="170" t="s">
        <v>145</v>
      </c>
      <c r="E37" s="171"/>
      <c r="F37" s="146">
        <v>13</v>
      </c>
      <c r="G37" s="166">
        <v>122.35</v>
      </c>
      <c r="H37" s="166">
        <f aca="true" t="shared" si="3" ref="H37:H48">SUM(I37-G37)</f>
        <v>123.61000000000001</v>
      </c>
      <c r="I37" s="172">
        <v>245.96</v>
      </c>
      <c r="J37" s="166">
        <f aca="true" t="shared" si="4" ref="J37:J48">SUM(I37/10)</f>
        <v>24.596</v>
      </c>
      <c r="K37" s="173">
        <f>Eingabe!R5</f>
        <v>30</v>
      </c>
      <c r="L37" s="146"/>
      <c r="M37" s="147"/>
      <c r="N37" s="21"/>
      <c r="O37" s="22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>
      <c r="B38" s="10" t="s">
        <v>8</v>
      </c>
      <c r="C38" s="174" t="str">
        <f>Eingabe!C8</f>
        <v>Roman Grunner</v>
      </c>
      <c r="D38" s="175" t="s">
        <v>144</v>
      </c>
      <c r="E38" s="176"/>
      <c r="F38" s="177">
        <v>12</v>
      </c>
      <c r="G38" s="168">
        <v>119.82</v>
      </c>
      <c r="H38" s="167">
        <f t="shared" si="3"/>
        <v>121.63</v>
      </c>
      <c r="I38" s="149">
        <v>241.45</v>
      </c>
      <c r="J38" s="167">
        <f t="shared" si="4"/>
        <v>24.145</v>
      </c>
      <c r="K38" s="178">
        <f>Eingabe!R8</f>
        <v>29</v>
      </c>
      <c r="L38" s="149">
        <f aca="true" t="shared" si="5" ref="L38:L48">$I$37-I38</f>
        <v>4.510000000000019</v>
      </c>
      <c r="M38" s="150"/>
      <c r="N38" s="21"/>
      <c r="O38" s="23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31" ht="26.25" customHeight="1">
      <c r="B39" s="11" t="s">
        <v>9</v>
      </c>
      <c r="C39" s="179" t="str">
        <f>Eingabe!C4</f>
        <v>Walter Lemböck </v>
      </c>
      <c r="D39" s="180" t="s">
        <v>146</v>
      </c>
      <c r="E39" s="181"/>
      <c r="F39" s="182">
        <v>4</v>
      </c>
      <c r="G39" s="168">
        <v>119.82</v>
      </c>
      <c r="H39" s="168">
        <f t="shared" si="3"/>
        <v>121.14000000000001</v>
      </c>
      <c r="I39" s="151">
        <v>240.96</v>
      </c>
      <c r="J39" s="168">
        <f t="shared" si="4"/>
        <v>24.096</v>
      </c>
      <c r="K39" s="183">
        <f>Eingabe!R4</f>
        <v>28</v>
      </c>
      <c r="L39" s="151">
        <f t="shared" si="5"/>
        <v>5</v>
      </c>
      <c r="M39" s="152">
        <f aca="true" t="shared" si="6" ref="M39:M48">SUM(I38-I39)</f>
        <v>0.4899999999999807</v>
      </c>
      <c r="N39" s="21"/>
      <c r="O39" s="23"/>
      <c r="P39" s="27"/>
      <c r="R39" s="29"/>
      <c r="S39" s="30"/>
      <c r="T39" s="30"/>
      <c r="U39" s="30"/>
      <c r="V39" s="29"/>
      <c r="W39" s="29"/>
      <c r="X39" s="30"/>
      <c r="Y39" s="29"/>
      <c r="Z39" s="15"/>
      <c r="AB39" s="27"/>
      <c r="AC39" s="21"/>
      <c r="AD39" s="2"/>
      <c r="AE39" s="16"/>
    </row>
    <row r="40" spans="2:31" ht="26.25" customHeight="1">
      <c r="B40" s="8" t="s">
        <v>10</v>
      </c>
      <c r="C40" s="41" t="str">
        <f>Eingabe!C9</f>
        <v>Thomas Gebhardt</v>
      </c>
      <c r="D40" s="79" t="s">
        <v>139</v>
      </c>
      <c r="E40" s="125"/>
      <c r="F40" s="17">
        <v>10</v>
      </c>
      <c r="G40" s="167">
        <v>120.24</v>
      </c>
      <c r="H40" s="5">
        <f t="shared" si="3"/>
        <v>120.61</v>
      </c>
      <c r="I40" s="148">
        <v>240.85</v>
      </c>
      <c r="J40" s="5">
        <f t="shared" si="4"/>
        <v>24.085</v>
      </c>
      <c r="K40" s="144">
        <f>Eingabe!R9</f>
        <v>27</v>
      </c>
      <c r="L40" s="153">
        <f t="shared" si="5"/>
        <v>5.110000000000014</v>
      </c>
      <c r="M40" s="154">
        <f t="shared" si="6"/>
        <v>0.11000000000001364</v>
      </c>
      <c r="N40" s="21"/>
      <c r="O40" s="23"/>
      <c r="P40" s="27"/>
      <c r="R40" s="29"/>
      <c r="S40" s="30"/>
      <c r="T40" s="30"/>
      <c r="U40" s="30"/>
      <c r="V40" s="29"/>
      <c r="W40" s="29"/>
      <c r="X40" s="30"/>
      <c r="Y40" s="29"/>
      <c r="Z40" s="15"/>
      <c r="AB40" s="27"/>
      <c r="AC40" s="21"/>
      <c r="AD40" s="2"/>
      <c r="AE40" s="16"/>
    </row>
    <row r="41" spans="2:31" ht="26.25" customHeight="1">
      <c r="B41" s="8" t="s">
        <v>11</v>
      </c>
      <c r="C41" s="41" t="str">
        <f>Eingabe!C6</f>
        <v>Gerhard Fischer </v>
      </c>
      <c r="D41" s="79" t="s">
        <v>142</v>
      </c>
      <c r="E41" s="125"/>
      <c r="F41" s="17">
        <v>14</v>
      </c>
      <c r="G41" s="5">
        <v>118.47</v>
      </c>
      <c r="H41" s="5">
        <f t="shared" si="3"/>
        <v>119.69999999999999</v>
      </c>
      <c r="I41" s="148">
        <v>238.17</v>
      </c>
      <c r="J41" s="5">
        <f t="shared" si="4"/>
        <v>23.817</v>
      </c>
      <c r="K41" s="144">
        <f>Eingabe!R6</f>
        <v>26</v>
      </c>
      <c r="L41" s="153">
        <f t="shared" si="5"/>
        <v>7.7900000000000205</v>
      </c>
      <c r="M41" s="154">
        <f t="shared" si="6"/>
        <v>2.680000000000007</v>
      </c>
      <c r="N41" s="21"/>
      <c r="O41" s="23"/>
      <c r="P41" s="27"/>
      <c r="R41" s="29"/>
      <c r="S41" s="30"/>
      <c r="T41" s="30"/>
      <c r="U41" s="30"/>
      <c r="V41" s="29"/>
      <c r="W41" s="29"/>
      <c r="X41" s="30"/>
      <c r="Y41" s="29"/>
      <c r="Z41" s="15"/>
      <c r="AB41" s="27"/>
      <c r="AC41" s="21"/>
      <c r="AD41" s="2"/>
      <c r="AE41" s="16"/>
    </row>
    <row r="42" spans="2:31" ht="26.25" customHeight="1">
      <c r="B42" s="8" t="s">
        <v>12</v>
      </c>
      <c r="C42" s="41" t="str">
        <f>Eingabe!C10</f>
        <v>Walter Müllner </v>
      </c>
      <c r="D42" s="79" t="s">
        <v>143</v>
      </c>
      <c r="E42" s="125"/>
      <c r="F42" s="17">
        <v>8</v>
      </c>
      <c r="G42" s="5">
        <v>118.69</v>
      </c>
      <c r="H42" s="5">
        <f t="shared" si="3"/>
        <v>119.02000000000001</v>
      </c>
      <c r="I42" s="148">
        <v>237.71</v>
      </c>
      <c r="J42" s="5">
        <f t="shared" si="4"/>
        <v>23.771</v>
      </c>
      <c r="K42" s="144">
        <f>Eingabe!R10</f>
        <v>25</v>
      </c>
      <c r="L42" s="153">
        <f t="shared" si="5"/>
        <v>8.25</v>
      </c>
      <c r="M42" s="154">
        <f t="shared" si="6"/>
        <v>0.45999999999997954</v>
      </c>
      <c r="N42" s="21"/>
      <c r="O42" s="22"/>
      <c r="P42" s="27"/>
      <c r="R42" s="29"/>
      <c r="S42" s="30"/>
      <c r="T42" s="30"/>
      <c r="U42" s="30"/>
      <c r="V42" s="29"/>
      <c r="W42" s="29"/>
      <c r="X42" s="30"/>
      <c r="Y42" s="29"/>
      <c r="Z42" s="15"/>
      <c r="AB42" s="27"/>
      <c r="AC42" s="21"/>
      <c r="AD42" s="2"/>
      <c r="AE42" s="16"/>
    </row>
    <row r="43" spans="2:31" ht="26.25" customHeight="1">
      <c r="B43" s="8" t="s">
        <v>13</v>
      </c>
      <c r="C43" s="41" t="str">
        <f>Eingabe!C13</f>
        <v>Thomas Sanda</v>
      </c>
      <c r="D43" s="79" t="s">
        <v>141</v>
      </c>
      <c r="E43" s="125"/>
      <c r="F43" s="17">
        <v>2</v>
      </c>
      <c r="G43" s="5">
        <v>117.65</v>
      </c>
      <c r="H43" s="5">
        <f t="shared" si="3"/>
        <v>119.82999999999998</v>
      </c>
      <c r="I43" s="148">
        <v>237.48</v>
      </c>
      <c r="J43" s="5">
        <f t="shared" si="4"/>
        <v>23.747999999999998</v>
      </c>
      <c r="K43" s="144">
        <f>Eingabe!R13</f>
        <v>24</v>
      </c>
      <c r="L43" s="153">
        <f t="shared" si="5"/>
        <v>8.480000000000018</v>
      </c>
      <c r="M43" s="154">
        <f t="shared" si="6"/>
        <v>0.2300000000000182</v>
      </c>
      <c r="N43" s="21"/>
      <c r="O43" s="22"/>
      <c r="P43" s="27"/>
      <c r="R43" s="29"/>
      <c r="S43" s="30"/>
      <c r="T43" s="30"/>
      <c r="U43" s="30"/>
      <c r="V43" s="29"/>
      <c r="W43" s="29"/>
      <c r="X43" s="30"/>
      <c r="Y43" s="29"/>
      <c r="Z43" s="15"/>
      <c r="AB43" s="27"/>
      <c r="AC43" s="21"/>
      <c r="AD43" s="2"/>
      <c r="AE43" s="16"/>
    </row>
    <row r="44" spans="2:31" ht="26.25" customHeight="1">
      <c r="B44" s="8" t="s">
        <v>14</v>
      </c>
      <c r="C44" s="41" t="str">
        <f>Eingabe!C11</f>
        <v>Peter Siding </v>
      </c>
      <c r="D44" s="79" t="s">
        <v>141</v>
      </c>
      <c r="E44" s="125"/>
      <c r="F44" s="17">
        <v>15</v>
      </c>
      <c r="G44" s="5">
        <v>115.65</v>
      </c>
      <c r="H44" s="5">
        <f t="shared" si="3"/>
        <v>117.35999999999999</v>
      </c>
      <c r="I44" s="148">
        <v>233.01</v>
      </c>
      <c r="J44" s="5">
        <f t="shared" si="4"/>
        <v>23.301</v>
      </c>
      <c r="K44" s="144">
        <f>Eingabe!R11</f>
        <v>23</v>
      </c>
      <c r="L44" s="153">
        <f t="shared" si="5"/>
        <v>12.950000000000017</v>
      </c>
      <c r="M44" s="154">
        <f t="shared" si="6"/>
        <v>4.469999999999999</v>
      </c>
      <c r="N44" s="21"/>
      <c r="O44" s="21"/>
      <c r="P44" s="27"/>
      <c r="R44" s="29"/>
      <c r="S44" s="30"/>
      <c r="T44" s="30"/>
      <c r="U44" s="30"/>
      <c r="V44" s="29"/>
      <c r="W44" s="29"/>
      <c r="X44" s="30"/>
      <c r="Y44" s="29"/>
      <c r="Z44" s="15"/>
      <c r="AB44" s="27"/>
      <c r="AC44" s="21"/>
      <c r="AD44" s="2"/>
      <c r="AE44" s="16"/>
    </row>
    <row r="45" spans="2:31" ht="26.25" customHeight="1">
      <c r="B45" s="8" t="s">
        <v>15</v>
      </c>
      <c r="C45" s="41" t="str">
        <f>Eingabe!C14</f>
        <v>Thomas Nowak </v>
      </c>
      <c r="D45" s="79" t="s">
        <v>141</v>
      </c>
      <c r="E45" s="125"/>
      <c r="F45" s="17">
        <v>3</v>
      </c>
      <c r="G45" s="5">
        <v>114.88</v>
      </c>
      <c r="H45" s="5">
        <f t="shared" si="3"/>
        <v>115.96000000000001</v>
      </c>
      <c r="I45" s="148">
        <v>230.84</v>
      </c>
      <c r="J45" s="5">
        <f t="shared" si="4"/>
        <v>23.084</v>
      </c>
      <c r="K45" s="144">
        <f>Eingabe!R14</f>
        <v>22</v>
      </c>
      <c r="L45" s="153">
        <f t="shared" si="5"/>
        <v>15.120000000000005</v>
      </c>
      <c r="M45" s="154">
        <f t="shared" si="6"/>
        <v>2.1699999999999875</v>
      </c>
      <c r="N45" s="21"/>
      <c r="O45" s="21"/>
      <c r="P45" s="27"/>
      <c r="R45" s="29"/>
      <c r="S45" s="30"/>
      <c r="T45" s="30"/>
      <c r="U45" s="30"/>
      <c r="V45" s="29"/>
      <c r="W45" s="29"/>
      <c r="X45" s="30"/>
      <c r="Y45" s="29"/>
      <c r="Z45" s="15"/>
      <c r="AB45" s="27"/>
      <c r="AC45" s="21"/>
      <c r="AD45" s="2"/>
      <c r="AE45" s="16"/>
    </row>
    <row r="46" spans="2:31" ht="26.25" customHeight="1">
      <c r="B46" s="8" t="s">
        <v>16</v>
      </c>
      <c r="C46" s="41" t="str">
        <f>Eingabe!C12</f>
        <v>Leo Rebler</v>
      </c>
      <c r="D46" s="79" t="s">
        <v>140</v>
      </c>
      <c r="E46" s="125"/>
      <c r="F46" s="17">
        <v>7</v>
      </c>
      <c r="G46" s="5">
        <v>112.93</v>
      </c>
      <c r="H46" s="5">
        <f t="shared" si="3"/>
        <v>113.82</v>
      </c>
      <c r="I46" s="148">
        <v>226.75</v>
      </c>
      <c r="J46" s="5">
        <f t="shared" si="4"/>
        <v>22.675</v>
      </c>
      <c r="K46" s="144">
        <f>Eingabe!R12</f>
        <v>21</v>
      </c>
      <c r="L46" s="153">
        <f t="shared" si="5"/>
        <v>19.210000000000008</v>
      </c>
      <c r="M46" s="154">
        <f t="shared" si="6"/>
        <v>4.090000000000003</v>
      </c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26.25" customHeight="1">
      <c r="B47" s="8" t="s">
        <v>17</v>
      </c>
      <c r="C47" s="41" t="str">
        <f>Eingabe!C7</f>
        <v>Gabi Krausler</v>
      </c>
      <c r="D47" s="79" t="s">
        <v>146</v>
      </c>
      <c r="E47" s="125"/>
      <c r="F47" s="17">
        <v>11</v>
      </c>
      <c r="G47" s="5">
        <v>109.25</v>
      </c>
      <c r="H47" s="5">
        <f t="shared" si="3"/>
        <v>98.31</v>
      </c>
      <c r="I47" s="148">
        <v>207.56</v>
      </c>
      <c r="J47" s="5">
        <f t="shared" si="4"/>
        <v>20.756</v>
      </c>
      <c r="K47" s="144">
        <f>Eingabe!R7</f>
        <v>20</v>
      </c>
      <c r="L47" s="153">
        <f t="shared" si="5"/>
        <v>38.400000000000006</v>
      </c>
      <c r="M47" s="154">
        <f t="shared" si="6"/>
        <v>19.189999999999998</v>
      </c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 thickBot="1">
      <c r="B48" s="8" t="s">
        <v>18</v>
      </c>
      <c r="C48" s="41" t="str">
        <f>Eingabe!C15</f>
        <v>Roland Dobritzhofer</v>
      </c>
      <c r="D48" s="79" t="s">
        <v>140</v>
      </c>
      <c r="E48" s="125"/>
      <c r="F48" s="17">
        <v>6</v>
      </c>
      <c r="G48" s="5">
        <v>98.84</v>
      </c>
      <c r="H48" s="5">
        <f t="shared" si="3"/>
        <v>85.84</v>
      </c>
      <c r="I48" s="148">
        <v>184.68</v>
      </c>
      <c r="J48" s="5">
        <f t="shared" si="4"/>
        <v>18.468</v>
      </c>
      <c r="K48" s="144">
        <f>Eingabe!R15</f>
        <v>19</v>
      </c>
      <c r="L48" s="153">
        <f t="shared" si="5"/>
        <v>61.28</v>
      </c>
      <c r="M48" s="154">
        <f t="shared" si="6"/>
        <v>22.879999999999995</v>
      </c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 thickBot="1">
      <c r="B49" s="206" t="str">
        <f>Eingabe!$B$54</f>
        <v>Punktevergabe: 30,29,28,27,26,25,24,23,22,21,20,19,18,17,16,15,14,13,12,11,10,9,8,7,6,5,4,3,2,1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8"/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26" ht="26.25" customHeight="1">
      <c r="B50" s="21"/>
      <c r="C50" s="40"/>
      <c r="D50" s="21"/>
      <c r="F50" s="67"/>
      <c r="G50" s="21"/>
      <c r="H50" s="21"/>
      <c r="I50" s="21"/>
      <c r="J50" s="21"/>
      <c r="K50" s="21"/>
      <c r="L50" s="21"/>
      <c r="M50" s="21"/>
      <c r="N50" s="21"/>
      <c r="P50" s="21"/>
      <c r="S50" s="29"/>
      <c r="T50" s="30"/>
      <c r="U50" s="30"/>
      <c r="V50" s="30"/>
      <c r="W50" s="29"/>
      <c r="X50" s="29"/>
      <c r="Y50" s="30"/>
      <c r="Z50" s="29"/>
    </row>
    <row r="51" spans="2:31" ht="26.25" customHeight="1">
      <c r="B51" s="21"/>
      <c r="C51" s="184" t="s">
        <v>93</v>
      </c>
      <c r="D51" s="185">
        <v>9.433</v>
      </c>
      <c r="E51" s="185" t="s">
        <v>68</v>
      </c>
      <c r="F51" s="186">
        <v>4</v>
      </c>
      <c r="G51" s="21"/>
      <c r="H51" s="100" t="s">
        <v>127</v>
      </c>
      <c r="I51" s="101"/>
      <c r="J51" s="100" t="s">
        <v>128</v>
      </c>
      <c r="K51" s="21"/>
      <c r="L51" s="127">
        <v>1</v>
      </c>
      <c r="M51" s="128">
        <v>2</v>
      </c>
      <c r="N51" s="21"/>
      <c r="O51" s="21"/>
      <c r="P51" s="21"/>
      <c r="S51" s="29"/>
      <c r="T51" s="30"/>
      <c r="U51" s="30"/>
      <c r="V51" s="30"/>
      <c r="W51" s="29"/>
      <c r="X51" s="29"/>
      <c r="Y51" s="30"/>
      <c r="Z51" s="29"/>
      <c r="AB51" s="16"/>
      <c r="AC51" s="16"/>
      <c r="AD51" s="16"/>
      <c r="AE51" s="16"/>
    </row>
    <row r="52" spans="2:31" ht="26.25" customHeight="1">
      <c r="B52" s="21"/>
      <c r="C52" s="184" t="s">
        <v>75</v>
      </c>
      <c r="D52" s="185">
        <v>9.546</v>
      </c>
      <c r="E52" s="185" t="s">
        <v>68</v>
      </c>
      <c r="F52" s="186">
        <v>4</v>
      </c>
      <c r="G52" s="21"/>
      <c r="H52" s="102" t="s">
        <v>147</v>
      </c>
      <c r="I52" s="100" t="s">
        <v>4</v>
      </c>
      <c r="J52" s="165">
        <v>0.27</v>
      </c>
      <c r="K52" s="21"/>
      <c r="L52" s="129">
        <v>3</v>
      </c>
      <c r="M52" s="130">
        <v>4</v>
      </c>
      <c r="N52" s="21"/>
      <c r="O52" s="21"/>
      <c r="S52" s="29"/>
      <c r="T52" s="30"/>
      <c r="U52" s="30"/>
      <c r="V52" s="30"/>
      <c r="W52" s="29"/>
      <c r="X52" s="29"/>
      <c r="Y52" s="30"/>
      <c r="Z52" s="29"/>
      <c r="AB52" s="16"/>
      <c r="AC52" s="16"/>
      <c r="AD52" s="16"/>
      <c r="AE52" s="16"/>
    </row>
    <row r="53" spans="2:31" ht="26.25" customHeight="1">
      <c r="B53" s="21"/>
      <c r="C53" s="184" t="s">
        <v>77</v>
      </c>
      <c r="D53" s="185">
        <v>9.583</v>
      </c>
      <c r="E53" s="185" t="s">
        <v>68</v>
      </c>
      <c r="F53" s="186">
        <v>4</v>
      </c>
      <c r="G53" s="21"/>
      <c r="H53" s="100" t="s">
        <v>148</v>
      </c>
      <c r="I53" s="100" t="s">
        <v>5</v>
      </c>
      <c r="J53" s="165">
        <v>0.26</v>
      </c>
      <c r="K53" s="21"/>
      <c r="L53" s="131">
        <v>5</v>
      </c>
      <c r="M53" s="30"/>
      <c r="N53" s="21"/>
      <c r="O53" s="21"/>
      <c r="P53" s="21"/>
      <c r="S53" s="29"/>
      <c r="T53" s="30"/>
      <c r="U53" s="30"/>
      <c r="V53" s="30"/>
      <c r="W53" s="29"/>
      <c r="X53" s="29"/>
      <c r="Y53" s="30"/>
      <c r="Z53" s="29"/>
      <c r="AB53" s="16"/>
      <c r="AC53" s="16"/>
      <c r="AD53" s="16"/>
      <c r="AE53" s="16"/>
    </row>
    <row r="54" spans="2:26" ht="26.25" customHeight="1">
      <c r="B54" s="21"/>
      <c r="C54" s="43"/>
      <c r="D54" s="35"/>
      <c r="F54" s="35"/>
      <c r="G54" s="36"/>
      <c r="H54" s="37"/>
      <c r="I54" s="30"/>
      <c r="J54" s="29"/>
      <c r="K54" s="27"/>
      <c r="L54" s="21"/>
      <c r="M54" s="21"/>
      <c r="N54" s="21"/>
      <c r="O54" s="21"/>
      <c r="P54" s="21"/>
      <c r="S54" s="29"/>
      <c r="T54" s="30"/>
      <c r="U54" s="30"/>
      <c r="V54" s="30"/>
      <c r="W54" s="29"/>
      <c r="X54" s="29"/>
      <c r="Y54" s="30"/>
      <c r="Z54" s="29"/>
    </row>
    <row r="55" spans="2:26" ht="26.25" customHeight="1" thickBot="1">
      <c r="B55" s="21"/>
      <c r="C55" s="40"/>
      <c r="D55" s="21"/>
      <c r="F55" s="67"/>
      <c r="G55" s="21"/>
      <c r="H55" s="21"/>
      <c r="I55" s="21"/>
      <c r="J55" s="21"/>
      <c r="K55" s="21"/>
      <c r="L55" s="21"/>
      <c r="M55" s="21"/>
      <c r="N55" s="21"/>
      <c r="O55" s="21"/>
      <c r="P55" s="21"/>
      <c r="S55" s="29"/>
      <c r="T55" s="30"/>
      <c r="U55" s="30"/>
      <c r="V55" s="30"/>
      <c r="W55" s="29"/>
      <c r="X55" s="29"/>
      <c r="Y55" s="30"/>
      <c r="Z55" s="29"/>
    </row>
    <row r="56" spans="2:31" ht="34.5" customHeight="1" thickBot="1">
      <c r="B56" s="203">
        <f>Eingabe!$S$3</f>
        <v>42850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5"/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31" ht="31.5" customHeight="1">
      <c r="B57" s="209" t="s">
        <v>0</v>
      </c>
      <c r="C57" s="211" t="s">
        <v>63</v>
      </c>
      <c r="D57" s="213" t="s">
        <v>66</v>
      </c>
      <c r="E57" s="214"/>
      <c r="F57" s="241" t="s">
        <v>67</v>
      </c>
      <c r="G57" s="217" t="s">
        <v>4</v>
      </c>
      <c r="H57" s="217" t="s">
        <v>5</v>
      </c>
      <c r="I57" s="217" t="s">
        <v>6</v>
      </c>
      <c r="J57" s="217" t="s">
        <v>62</v>
      </c>
      <c r="K57" s="243" t="s">
        <v>3</v>
      </c>
      <c r="L57" s="32" t="s">
        <v>60</v>
      </c>
      <c r="M57" s="33"/>
      <c r="N57" s="21"/>
      <c r="O57" s="21"/>
      <c r="P57" s="27"/>
      <c r="R57" s="29"/>
      <c r="S57" s="30"/>
      <c r="T57" s="30"/>
      <c r="U57" s="30"/>
      <c r="V57" s="29"/>
      <c r="W57" s="29"/>
      <c r="X57" s="30"/>
      <c r="Y57" s="29"/>
      <c r="Z57" s="15"/>
      <c r="AB57" s="27"/>
      <c r="AC57" s="21"/>
      <c r="AD57" s="2"/>
      <c r="AE57" s="16"/>
    </row>
    <row r="58" spans="2:31" ht="26.25" customHeight="1" thickBot="1">
      <c r="B58" s="210"/>
      <c r="C58" s="212"/>
      <c r="D58" s="215"/>
      <c r="E58" s="216"/>
      <c r="F58" s="242"/>
      <c r="G58" s="218"/>
      <c r="H58" s="218"/>
      <c r="I58" s="218"/>
      <c r="J58" s="218"/>
      <c r="K58" s="244"/>
      <c r="L58" s="44" t="s">
        <v>58</v>
      </c>
      <c r="M58" s="45" t="s">
        <v>59</v>
      </c>
      <c r="N58" s="21"/>
      <c r="O58" s="21"/>
      <c r="P58" s="27"/>
      <c r="R58" s="29"/>
      <c r="S58" s="30"/>
      <c r="T58" s="30"/>
      <c r="U58" s="30"/>
      <c r="V58" s="29"/>
      <c r="W58" s="29"/>
      <c r="X58" s="30"/>
      <c r="Y58" s="29"/>
      <c r="Z58" s="15"/>
      <c r="AB58" s="27"/>
      <c r="AC58" s="21"/>
      <c r="AD58" s="2"/>
      <c r="AE58" s="16"/>
    </row>
    <row r="59" spans="2:31" ht="26.25" customHeight="1">
      <c r="B59" s="56" t="s">
        <v>7</v>
      </c>
      <c r="C59" s="171" t="str">
        <f>Eingabe!C5</f>
        <v>Marko Neumayer</v>
      </c>
      <c r="D59" s="194" t="s">
        <v>145</v>
      </c>
      <c r="E59" s="171"/>
      <c r="F59" s="160">
        <v>14</v>
      </c>
      <c r="G59" s="195">
        <v>122.16</v>
      </c>
      <c r="H59" s="195">
        <f aca="true" t="shared" si="7" ref="H59:H69">I59-G59</f>
        <v>122.61000000000001</v>
      </c>
      <c r="I59" s="196">
        <v>244.77</v>
      </c>
      <c r="J59" s="166">
        <f aca="true" t="shared" si="8" ref="J59:J71">SUM(I59/10)</f>
        <v>24.477</v>
      </c>
      <c r="K59" s="197">
        <f>Eingabe!S5</f>
        <v>30</v>
      </c>
      <c r="L59" s="160"/>
      <c r="M59" s="161"/>
      <c r="N59" s="21"/>
      <c r="O59" s="21"/>
      <c r="P59" s="27"/>
      <c r="R59" s="29"/>
      <c r="S59" s="30"/>
      <c r="T59" s="30"/>
      <c r="U59" s="30"/>
      <c r="V59" s="29"/>
      <c r="W59" s="29"/>
      <c r="X59" s="30"/>
      <c r="Y59" s="29"/>
      <c r="Z59" s="15"/>
      <c r="AB59" s="27"/>
      <c r="AC59" s="21"/>
      <c r="AD59" s="2"/>
      <c r="AE59" s="16"/>
    </row>
    <row r="60" spans="2:31" ht="26.25" customHeight="1">
      <c r="B60" s="10" t="s">
        <v>8</v>
      </c>
      <c r="C60" s="174" t="str">
        <f>Eingabe!C9</f>
        <v>Thomas Gebhardt</v>
      </c>
      <c r="D60" s="198" t="s">
        <v>154</v>
      </c>
      <c r="E60" s="176"/>
      <c r="F60" s="177">
        <v>20</v>
      </c>
      <c r="G60" s="167">
        <v>120.76</v>
      </c>
      <c r="H60" s="5">
        <f t="shared" si="7"/>
        <v>116.21</v>
      </c>
      <c r="I60" s="149">
        <v>236.97</v>
      </c>
      <c r="J60" s="167">
        <f t="shared" si="8"/>
        <v>23.697</v>
      </c>
      <c r="K60" s="178">
        <f>Eingabe!S9</f>
        <v>29</v>
      </c>
      <c r="L60" s="149">
        <f aca="true" t="shared" si="9" ref="L60:L71">$I$59-I60</f>
        <v>7.800000000000011</v>
      </c>
      <c r="M60" s="150"/>
      <c r="N60" s="21"/>
      <c r="O60" s="21"/>
      <c r="P60" s="27"/>
      <c r="R60" s="29"/>
      <c r="S60" s="30"/>
      <c r="T60" s="30"/>
      <c r="U60" s="30"/>
      <c r="V60" s="29"/>
      <c r="W60" s="29"/>
      <c r="X60" s="30"/>
      <c r="Y60" s="29"/>
      <c r="Z60" s="15"/>
      <c r="AB60" s="27"/>
      <c r="AC60" s="21"/>
      <c r="AD60" s="2"/>
      <c r="AE60" s="16"/>
    </row>
    <row r="61" spans="2:31" ht="26.25" customHeight="1">
      <c r="B61" s="11" t="s">
        <v>9</v>
      </c>
      <c r="C61" s="179" t="str">
        <f>Eingabe!C6</f>
        <v>Gerhard Fischer </v>
      </c>
      <c r="D61" s="180" t="s">
        <v>142</v>
      </c>
      <c r="E61" s="181"/>
      <c r="F61" s="182">
        <v>3</v>
      </c>
      <c r="G61" s="168">
        <v>114.83</v>
      </c>
      <c r="H61" s="167">
        <f t="shared" si="7"/>
        <v>119.98</v>
      </c>
      <c r="I61" s="151">
        <v>234.81</v>
      </c>
      <c r="J61" s="168">
        <f t="shared" si="8"/>
        <v>23.481</v>
      </c>
      <c r="K61" s="183">
        <f>Eingabe!S6</f>
        <v>28</v>
      </c>
      <c r="L61" s="151">
        <f t="shared" si="9"/>
        <v>9.960000000000008</v>
      </c>
      <c r="M61" s="152">
        <f aca="true" t="shared" si="10" ref="M61:M71">SUM(I60-I61)</f>
        <v>2.1599999999999966</v>
      </c>
      <c r="N61" s="21"/>
      <c r="O61" s="21"/>
      <c r="P61" s="27"/>
      <c r="R61" s="29"/>
      <c r="S61" s="30"/>
      <c r="T61" s="30"/>
      <c r="U61" s="30"/>
      <c r="V61" s="29"/>
      <c r="W61" s="29"/>
      <c r="X61" s="30"/>
      <c r="Y61" s="29"/>
      <c r="Z61" s="15"/>
      <c r="AB61" s="27"/>
      <c r="AC61" s="21"/>
      <c r="AD61" s="2"/>
      <c r="AE61" s="16"/>
    </row>
    <row r="62" spans="2:31" ht="26.25" customHeight="1">
      <c r="B62" s="8" t="s">
        <v>10</v>
      </c>
      <c r="C62" s="41" t="str">
        <f>Eingabe!C11</f>
        <v>Peter Siding </v>
      </c>
      <c r="D62" s="79" t="s">
        <v>155</v>
      </c>
      <c r="E62" s="125"/>
      <c r="F62" s="17">
        <v>22</v>
      </c>
      <c r="G62" s="5">
        <v>116.54</v>
      </c>
      <c r="H62" s="168">
        <f t="shared" si="7"/>
        <v>117.32000000000001</v>
      </c>
      <c r="I62" s="148">
        <v>233.86</v>
      </c>
      <c r="J62" s="5">
        <f t="shared" si="8"/>
        <v>23.386000000000003</v>
      </c>
      <c r="K62" s="144">
        <f>Eingabe!S11</f>
        <v>27</v>
      </c>
      <c r="L62" s="153">
        <f t="shared" si="9"/>
        <v>10.909999999999997</v>
      </c>
      <c r="M62" s="154">
        <f t="shared" si="10"/>
        <v>0.9499999999999886</v>
      </c>
      <c r="N62" s="21"/>
      <c r="O62" s="21"/>
      <c r="P62" s="27"/>
      <c r="R62" s="29"/>
      <c r="S62" s="30"/>
      <c r="T62" s="30"/>
      <c r="U62" s="30"/>
      <c r="V62" s="29"/>
      <c r="W62" s="29"/>
      <c r="X62" s="30"/>
      <c r="Y62" s="29"/>
      <c r="Z62" s="15"/>
      <c r="AB62" s="27"/>
      <c r="AC62" s="21"/>
      <c r="AD62" s="2"/>
      <c r="AE62" s="16"/>
    </row>
    <row r="63" spans="2:31" ht="26.25" customHeight="1">
      <c r="B63" s="8" t="s">
        <v>11</v>
      </c>
      <c r="C63" s="41" t="str">
        <f>Eingabe!C12</f>
        <v>Leo Rebler</v>
      </c>
      <c r="D63" s="79" t="s">
        <v>146</v>
      </c>
      <c r="E63" s="125"/>
      <c r="F63" s="17">
        <v>16</v>
      </c>
      <c r="G63" s="5">
        <v>113.32</v>
      </c>
      <c r="H63" s="5">
        <f t="shared" si="7"/>
        <v>111.37</v>
      </c>
      <c r="I63" s="148">
        <v>224.69</v>
      </c>
      <c r="J63" s="5">
        <f t="shared" si="8"/>
        <v>22.469</v>
      </c>
      <c r="K63" s="144">
        <f>Eingabe!S12</f>
        <v>26</v>
      </c>
      <c r="L63" s="153">
        <f t="shared" si="9"/>
        <v>20.080000000000013</v>
      </c>
      <c r="M63" s="154">
        <f t="shared" si="10"/>
        <v>9.170000000000016</v>
      </c>
      <c r="N63" s="21"/>
      <c r="O63" s="21"/>
      <c r="P63" s="27"/>
      <c r="R63" s="29"/>
      <c r="S63" s="30"/>
      <c r="T63" s="30"/>
      <c r="U63" s="30"/>
      <c r="V63" s="29"/>
      <c r="W63" s="29"/>
      <c r="X63" s="30"/>
      <c r="Y63" s="29"/>
      <c r="Z63" s="15"/>
      <c r="AB63" s="27"/>
      <c r="AC63" s="21"/>
      <c r="AD63" s="2"/>
      <c r="AE63" s="16"/>
    </row>
    <row r="64" spans="2:31" ht="26.25" customHeight="1">
      <c r="B64" s="8" t="s">
        <v>12</v>
      </c>
      <c r="C64" s="41" t="str">
        <f>Eingabe!C16</f>
        <v>Gerlinde Herzog</v>
      </c>
      <c r="D64" s="133" t="s">
        <v>146</v>
      </c>
      <c r="E64" s="125"/>
      <c r="F64" s="17">
        <v>24</v>
      </c>
      <c r="G64" s="5">
        <v>112.81</v>
      </c>
      <c r="H64" s="5">
        <f t="shared" si="7"/>
        <v>110.93</v>
      </c>
      <c r="I64" s="148">
        <v>223.74</v>
      </c>
      <c r="J64" s="5">
        <f t="shared" si="8"/>
        <v>22.374000000000002</v>
      </c>
      <c r="K64" s="144">
        <f>Eingabe!S16</f>
        <v>25</v>
      </c>
      <c r="L64" s="153">
        <f t="shared" si="9"/>
        <v>21.03</v>
      </c>
      <c r="M64" s="154">
        <f t="shared" si="10"/>
        <v>0.9499999999999886</v>
      </c>
      <c r="N64" s="21"/>
      <c r="O64" s="21"/>
      <c r="P64" s="27"/>
      <c r="R64" s="29"/>
      <c r="S64" s="30"/>
      <c r="T64" s="30"/>
      <c r="U64" s="30"/>
      <c r="V64" s="29"/>
      <c r="W64" s="29"/>
      <c r="X64" s="30"/>
      <c r="Y64" s="29"/>
      <c r="Z64" s="15"/>
      <c r="AB64" s="27"/>
      <c r="AC64" s="21"/>
      <c r="AD64" s="2"/>
      <c r="AE64" s="16"/>
    </row>
    <row r="65" spans="2:31" ht="26.25" customHeight="1">
      <c r="B65" s="8" t="s">
        <v>13</v>
      </c>
      <c r="C65" s="41" t="str">
        <f>Eingabe!C18</f>
        <v>Per Bosch</v>
      </c>
      <c r="D65" s="79" t="s">
        <v>142</v>
      </c>
      <c r="E65" s="125"/>
      <c r="F65" s="17">
        <v>6</v>
      </c>
      <c r="G65" s="5">
        <v>110.61</v>
      </c>
      <c r="H65" s="5">
        <f t="shared" si="7"/>
        <v>112.60000000000001</v>
      </c>
      <c r="I65" s="148">
        <v>223.21</v>
      </c>
      <c r="J65" s="5">
        <f t="shared" si="8"/>
        <v>22.321</v>
      </c>
      <c r="K65" s="144">
        <f>Eingabe!S18</f>
        <v>24</v>
      </c>
      <c r="L65" s="153">
        <f t="shared" si="9"/>
        <v>21.560000000000002</v>
      </c>
      <c r="M65" s="154">
        <f t="shared" si="10"/>
        <v>0.5300000000000011</v>
      </c>
      <c r="N65" s="21"/>
      <c r="O65" s="21"/>
      <c r="P65" s="27"/>
      <c r="R65" s="29"/>
      <c r="S65" s="30"/>
      <c r="T65" s="30"/>
      <c r="U65" s="30"/>
      <c r="V65" s="29"/>
      <c r="W65" s="29"/>
      <c r="X65" s="30"/>
      <c r="Y65" s="29"/>
      <c r="Z65" s="15"/>
      <c r="AB65" s="27"/>
      <c r="AC65" s="21"/>
      <c r="AD65" s="2"/>
      <c r="AE65" s="16"/>
    </row>
    <row r="66" spans="2:31" ht="26.25" customHeight="1">
      <c r="B66" s="8" t="s">
        <v>14</v>
      </c>
      <c r="C66" s="41" t="str">
        <f>Eingabe!C14</f>
        <v>Thomas Nowak </v>
      </c>
      <c r="D66" s="79" t="s">
        <v>141</v>
      </c>
      <c r="E66" s="125"/>
      <c r="F66" s="17">
        <v>15</v>
      </c>
      <c r="G66" s="5">
        <v>105.63</v>
      </c>
      <c r="H66" s="5">
        <f t="shared" si="7"/>
        <v>115.53</v>
      </c>
      <c r="I66" s="148">
        <v>221.16</v>
      </c>
      <c r="J66" s="5">
        <f t="shared" si="8"/>
        <v>22.116</v>
      </c>
      <c r="K66" s="144">
        <f>Eingabe!S14</f>
        <v>23</v>
      </c>
      <c r="L66" s="153">
        <f t="shared" si="9"/>
        <v>23.610000000000014</v>
      </c>
      <c r="M66" s="154">
        <f t="shared" si="10"/>
        <v>2.0500000000000114</v>
      </c>
      <c r="N66" s="21"/>
      <c r="O66" s="21"/>
      <c r="P66" s="27"/>
      <c r="R66" s="29"/>
      <c r="S66" s="30"/>
      <c r="T66" s="30"/>
      <c r="U66" s="30"/>
      <c r="V66" s="29"/>
      <c r="W66" s="29"/>
      <c r="X66" s="30"/>
      <c r="Y66" s="29"/>
      <c r="Z66" s="15"/>
      <c r="AB66" s="27"/>
      <c r="AC66" s="21"/>
      <c r="AD66" s="2"/>
      <c r="AE66" s="16"/>
    </row>
    <row r="67" spans="2:31" ht="26.25" customHeight="1">
      <c r="B67" s="8" t="s">
        <v>15</v>
      </c>
      <c r="C67" s="41" t="str">
        <f>Eingabe!C4</f>
        <v>Walter Lemböck </v>
      </c>
      <c r="D67" s="79" t="s">
        <v>153</v>
      </c>
      <c r="E67" s="125"/>
      <c r="F67" s="17">
        <v>19</v>
      </c>
      <c r="G67" s="5">
        <v>120.42</v>
      </c>
      <c r="H67" s="5">
        <f t="shared" si="7"/>
        <v>97.52</v>
      </c>
      <c r="I67" s="148">
        <v>217.94</v>
      </c>
      <c r="J67" s="5">
        <f t="shared" si="8"/>
        <v>21.794</v>
      </c>
      <c r="K67" s="144">
        <f>Eingabe!S4</f>
        <v>22</v>
      </c>
      <c r="L67" s="153">
        <f t="shared" si="9"/>
        <v>26.830000000000013</v>
      </c>
      <c r="M67" s="154">
        <f t="shared" si="10"/>
        <v>3.219999999999999</v>
      </c>
      <c r="N67" s="21"/>
      <c r="O67" s="21"/>
      <c r="P67" s="27"/>
      <c r="R67" s="29"/>
      <c r="S67" s="30"/>
      <c r="T67" s="30"/>
      <c r="U67" s="30"/>
      <c r="V67" s="29"/>
      <c r="W67" s="29"/>
      <c r="X67" s="30"/>
      <c r="Y67" s="29"/>
      <c r="Z67" s="15"/>
      <c r="AB67" s="27"/>
      <c r="AC67" s="21"/>
      <c r="AD67" s="2"/>
      <c r="AE67" s="16"/>
    </row>
    <row r="68" spans="2:31" ht="26.25" customHeight="1">
      <c r="B68" s="8" t="s">
        <v>16</v>
      </c>
      <c r="C68" s="41" t="str">
        <f>Eingabe!C17</f>
        <v>Franz Wessely</v>
      </c>
      <c r="D68" s="79" t="s">
        <v>146</v>
      </c>
      <c r="E68" s="125"/>
      <c r="F68" s="17">
        <v>13</v>
      </c>
      <c r="G68" s="5">
        <v>105.34</v>
      </c>
      <c r="H68" s="5">
        <f t="shared" si="7"/>
        <v>105.74000000000001</v>
      </c>
      <c r="I68" s="148">
        <v>211.08</v>
      </c>
      <c r="J68" s="5">
        <f t="shared" si="8"/>
        <v>21.108</v>
      </c>
      <c r="K68" s="144">
        <f>Eingabe!S17</f>
        <v>21</v>
      </c>
      <c r="L68" s="153">
        <f t="shared" si="9"/>
        <v>33.69</v>
      </c>
      <c r="M68" s="154">
        <f t="shared" si="10"/>
        <v>6.859999999999985</v>
      </c>
      <c r="N68" s="21"/>
      <c r="O68" s="21"/>
      <c r="P68" s="27"/>
      <c r="R68" s="29"/>
      <c r="S68" s="30"/>
      <c r="T68" s="30"/>
      <c r="U68" s="30"/>
      <c r="V68" s="29"/>
      <c r="W68" s="29"/>
      <c r="X68" s="30"/>
      <c r="Y68" s="29"/>
      <c r="Z68" s="15"/>
      <c r="AB68" s="27"/>
      <c r="AC68" s="21"/>
      <c r="AD68" s="2"/>
      <c r="AE68" s="16"/>
    </row>
    <row r="69" spans="2:31" ht="26.25" customHeight="1">
      <c r="B69" s="8" t="s">
        <v>17</v>
      </c>
      <c r="C69" s="41" t="str">
        <f>Eingabe!C15</f>
        <v>Roland Dobritzhofer</v>
      </c>
      <c r="D69" s="79" t="s">
        <v>141</v>
      </c>
      <c r="E69" s="125"/>
      <c r="F69" s="17">
        <v>7</v>
      </c>
      <c r="G69" s="5">
        <v>106.22</v>
      </c>
      <c r="H69" s="5">
        <f t="shared" si="7"/>
        <v>104.77000000000001</v>
      </c>
      <c r="I69" s="148">
        <v>210.99</v>
      </c>
      <c r="J69" s="5">
        <f t="shared" si="8"/>
        <v>21.099</v>
      </c>
      <c r="K69" s="144">
        <f>Eingabe!S15</f>
        <v>20</v>
      </c>
      <c r="L69" s="153">
        <f t="shared" si="9"/>
        <v>33.78</v>
      </c>
      <c r="M69" s="154">
        <f t="shared" si="10"/>
        <v>0.09000000000000341</v>
      </c>
      <c r="N69" s="21"/>
      <c r="O69" s="21"/>
      <c r="P69" s="27"/>
      <c r="R69" s="29"/>
      <c r="S69" s="30"/>
      <c r="T69" s="30"/>
      <c r="U69" s="30"/>
      <c r="V69" s="29"/>
      <c r="W69" s="29"/>
      <c r="X69" s="30"/>
      <c r="Y69" s="29"/>
      <c r="Z69" s="15"/>
      <c r="AB69" s="27"/>
      <c r="AC69" s="21"/>
      <c r="AD69" s="2"/>
      <c r="AE69" s="16"/>
    </row>
    <row r="70" spans="2:31" ht="26.25" customHeight="1">
      <c r="B70" s="8"/>
      <c r="C70" s="41" t="str">
        <f>Eingabe!C13</f>
        <v>Thomas Sanda</v>
      </c>
      <c r="D70" s="79" t="s">
        <v>156</v>
      </c>
      <c r="E70" s="125"/>
      <c r="F70" s="17">
        <v>29</v>
      </c>
      <c r="G70" s="5">
        <v>99.51</v>
      </c>
      <c r="H70" s="5">
        <v>0</v>
      </c>
      <c r="I70" s="148">
        <v>99.51</v>
      </c>
      <c r="J70" s="5">
        <f t="shared" si="8"/>
        <v>9.951</v>
      </c>
      <c r="K70" s="144" t="s">
        <v>157</v>
      </c>
      <c r="L70" s="153">
        <f t="shared" si="9"/>
        <v>145.26</v>
      </c>
      <c r="M70" s="154">
        <f t="shared" si="10"/>
        <v>111.48</v>
      </c>
      <c r="N70" s="21"/>
      <c r="O70" s="21"/>
      <c r="P70" s="27"/>
      <c r="R70" s="29"/>
      <c r="S70" s="30"/>
      <c r="T70" s="30"/>
      <c r="U70" s="30"/>
      <c r="V70" s="29"/>
      <c r="W70" s="29"/>
      <c r="X70" s="30"/>
      <c r="Y70" s="29"/>
      <c r="Z70" s="15"/>
      <c r="AB70" s="27"/>
      <c r="AC70" s="21"/>
      <c r="AD70" s="2"/>
      <c r="AE70" s="16"/>
    </row>
    <row r="71" spans="2:31" ht="26.25" customHeight="1" thickBot="1">
      <c r="B71" s="8"/>
      <c r="C71" s="41" t="str">
        <f>Eingabe!C7</f>
        <v>Gabi Krausler</v>
      </c>
      <c r="D71" s="79" t="s">
        <v>152</v>
      </c>
      <c r="E71" s="125"/>
      <c r="F71" s="17">
        <v>26</v>
      </c>
      <c r="G71" s="5">
        <v>75</v>
      </c>
      <c r="H71" s="5">
        <v>0</v>
      </c>
      <c r="I71" s="148">
        <v>75</v>
      </c>
      <c r="J71" s="5">
        <f t="shared" si="8"/>
        <v>7.5</v>
      </c>
      <c r="K71" s="144" t="s">
        <v>157</v>
      </c>
      <c r="L71" s="153">
        <f t="shared" si="9"/>
        <v>169.77</v>
      </c>
      <c r="M71" s="154">
        <f t="shared" si="10"/>
        <v>24.510000000000005</v>
      </c>
      <c r="N71" s="21"/>
      <c r="O71" s="21"/>
      <c r="P71" s="27"/>
      <c r="R71" s="29"/>
      <c r="S71" s="30"/>
      <c r="T71" s="30"/>
      <c r="U71" s="30"/>
      <c r="V71" s="29"/>
      <c r="W71" s="29"/>
      <c r="X71" s="30"/>
      <c r="Y71" s="29"/>
      <c r="Z71" s="15"/>
      <c r="AB71" s="27"/>
      <c r="AC71" s="21"/>
      <c r="AD71" s="2"/>
      <c r="AE71" s="16"/>
    </row>
    <row r="72" spans="2:31" ht="26.25" customHeight="1" thickBot="1">
      <c r="B72" s="206" t="str">
        <f>Eingabe!$B$54</f>
        <v>Punktevergabe: 30,29,28,27,26,25,24,23,22,21,20,19,18,17,16,15,14,13,12,11,10,9,8,7,6,5,4,3,2,1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8"/>
      <c r="N72" s="21"/>
      <c r="O72" s="21"/>
      <c r="P72" s="27"/>
      <c r="R72" s="29"/>
      <c r="S72" s="30"/>
      <c r="T72" s="30"/>
      <c r="U72" s="30"/>
      <c r="V72" s="29"/>
      <c r="W72" s="29"/>
      <c r="X72" s="30"/>
      <c r="Y72" s="29"/>
      <c r="Z72" s="15"/>
      <c r="AB72" s="27"/>
      <c r="AC72" s="21"/>
      <c r="AD72" s="2"/>
      <c r="AE72" s="16"/>
    </row>
    <row r="73" spans="2:26" ht="26.25" customHeight="1">
      <c r="B73" s="21"/>
      <c r="C73" s="40"/>
      <c r="D73" s="21"/>
      <c r="F73" s="67"/>
      <c r="G73" s="21"/>
      <c r="H73" s="21"/>
      <c r="I73" s="21"/>
      <c r="J73" s="21"/>
      <c r="K73" s="21"/>
      <c r="L73" s="21"/>
      <c r="M73" s="21"/>
      <c r="N73" s="21"/>
      <c r="O73" s="21"/>
      <c r="P73" s="21"/>
      <c r="S73" s="29"/>
      <c r="T73" s="30"/>
      <c r="U73" s="30"/>
      <c r="V73" s="30"/>
      <c r="W73" s="29"/>
      <c r="X73" s="29"/>
      <c r="Y73" s="30"/>
      <c r="Z73" s="29"/>
    </row>
    <row r="74" spans="2:31" ht="26.25" customHeight="1">
      <c r="B74" s="21"/>
      <c r="C74" s="199" t="s">
        <v>93</v>
      </c>
      <c r="D74" s="200">
        <v>9.478</v>
      </c>
      <c r="E74" s="200" t="s">
        <v>68</v>
      </c>
      <c r="F74" s="201">
        <v>5</v>
      </c>
      <c r="G74" s="21"/>
      <c r="H74" s="100" t="s">
        <v>127</v>
      </c>
      <c r="I74" s="101"/>
      <c r="J74" s="100" t="s">
        <v>128</v>
      </c>
      <c r="K74" s="21"/>
      <c r="L74" s="127">
        <v>1</v>
      </c>
      <c r="M74" s="128">
        <v>2</v>
      </c>
      <c r="N74" s="21"/>
      <c r="O74" s="30"/>
      <c r="P74" s="30"/>
      <c r="Q74" s="30"/>
      <c r="R74" s="29"/>
      <c r="S74" s="29"/>
      <c r="T74" s="30"/>
      <c r="U74" s="29"/>
      <c r="V74" s="27"/>
      <c r="W74" s="27"/>
      <c r="X74" s="27"/>
      <c r="Y74" s="21"/>
      <c r="Z74" s="26"/>
      <c r="AA74" s="16"/>
      <c r="AB74" s="16"/>
      <c r="AC74" s="16"/>
      <c r="AD74" s="16"/>
      <c r="AE74" s="16"/>
    </row>
    <row r="75" spans="2:31" ht="26.25" customHeight="1">
      <c r="B75" s="21"/>
      <c r="C75" s="184" t="s">
        <v>158</v>
      </c>
      <c r="D75" s="185">
        <v>9.535</v>
      </c>
      <c r="E75" s="185" t="s">
        <v>68</v>
      </c>
      <c r="F75" s="186">
        <v>4</v>
      </c>
      <c r="G75" s="21"/>
      <c r="H75" s="102" t="s">
        <v>151</v>
      </c>
      <c r="I75" s="100" t="s">
        <v>4</v>
      </c>
      <c r="J75" s="165">
        <v>0.32</v>
      </c>
      <c r="K75" s="21"/>
      <c r="L75" s="129">
        <v>3</v>
      </c>
      <c r="M75" s="130">
        <v>4</v>
      </c>
      <c r="N75" s="21"/>
      <c r="O75" s="30"/>
      <c r="P75" s="30"/>
      <c r="Q75" s="30"/>
      <c r="R75" s="29"/>
      <c r="S75" s="29"/>
      <c r="T75" s="30"/>
      <c r="U75" s="29"/>
      <c r="V75" s="27"/>
      <c r="W75" s="27"/>
      <c r="X75" s="27"/>
      <c r="Y75" s="21"/>
      <c r="Z75" s="26"/>
      <c r="AA75" s="16"/>
      <c r="AB75" s="16"/>
      <c r="AC75" s="16"/>
      <c r="AD75" s="16"/>
      <c r="AE75" s="16"/>
    </row>
    <row r="76" spans="2:31" ht="26.25" customHeight="1">
      <c r="B76" s="21"/>
      <c r="C76" s="199" t="s">
        <v>159</v>
      </c>
      <c r="D76" s="200">
        <v>9.639</v>
      </c>
      <c r="E76" s="200" t="s">
        <v>68</v>
      </c>
      <c r="F76" s="201">
        <v>5</v>
      </c>
      <c r="G76" s="21"/>
      <c r="H76" s="100" t="s">
        <v>160</v>
      </c>
      <c r="I76" s="100" t="s">
        <v>5</v>
      </c>
      <c r="J76" s="165">
        <v>0.32</v>
      </c>
      <c r="K76" s="21"/>
      <c r="L76" s="131">
        <v>5</v>
      </c>
      <c r="M76" s="30"/>
      <c r="N76" s="21"/>
      <c r="O76" s="30"/>
      <c r="P76" s="30"/>
      <c r="Q76" s="30"/>
      <c r="R76" s="29"/>
      <c r="S76" s="29"/>
      <c r="T76" s="30"/>
      <c r="U76" s="29"/>
      <c r="V76" s="27"/>
      <c r="W76" s="27"/>
      <c r="X76" s="27"/>
      <c r="Y76" s="21"/>
      <c r="Z76" s="26"/>
      <c r="AA76" s="16"/>
      <c r="AB76" s="16"/>
      <c r="AC76" s="16"/>
      <c r="AD76" s="16"/>
      <c r="AE76" s="16"/>
    </row>
    <row r="77" spans="2:26" ht="26.25" customHeight="1">
      <c r="B77" s="21"/>
      <c r="C77" s="43"/>
      <c r="D77" s="35"/>
      <c r="F77" s="35"/>
      <c r="G77" s="36"/>
      <c r="H77" s="37"/>
      <c r="I77" s="21"/>
      <c r="J77" s="29"/>
      <c r="K77" s="27"/>
      <c r="L77" s="21"/>
      <c r="M77" s="21"/>
      <c r="N77" s="21"/>
      <c r="O77" s="21"/>
      <c r="P77" s="21"/>
      <c r="S77" s="29"/>
      <c r="T77" s="30"/>
      <c r="U77" s="30"/>
      <c r="V77" s="30"/>
      <c r="W77" s="29"/>
      <c r="X77" s="29"/>
      <c r="Y77" s="30"/>
      <c r="Z77" s="29"/>
    </row>
    <row r="78" spans="2:26" ht="26.25" customHeight="1" thickBot="1">
      <c r="B78" s="21"/>
      <c r="C78" s="40"/>
      <c r="D78" s="21"/>
      <c r="F78" s="67"/>
      <c r="G78" s="21"/>
      <c r="H78" s="21"/>
      <c r="I78" s="21"/>
      <c r="J78" s="21"/>
      <c r="K78" s="21"/>
      <c r="L78" s="21"/>
      <c r="M78" s="21"/>
      <c r="N78" s="21"/>
      <c r="O78" s="21"/>
      <c r="P78" s="21"/>
      <c r="S78" s="29"/>
      <c r="T78" s="30"/>
      <c r="U78" s="30"/>
      <c r="V78" s="30"/>
      <c r="W78" s="29"/>
      <c r="X78" s="29"/>
      <c r="Y78" s="30"/>
      <c r="Z78" s="29"/>
    </row>
    <row r="79" spans="2:31" ht="34.5" customHeight="1" thickBot="1">
      <c r="B79" s="203">
        <f>Eingabe!$T$3</f>
        <v>43011</v>
      </c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5"/>
      <c r="N79" s="21"/>
      <c r="O79" s="21"/>
      <c r="P79" s="27"/>
      <c r="R79" s="29"/>
      <c r="S79" s="30"/>
      <c r="T79" s="30"/>
      <c r="U79" s="21"/>
      <c r="V79" s="21"/>
      <c r="W79" s="21"/>
      <c r="X79" s="21"/>
      <c r="Y79" s="21"/>
      <c r="Z79" s="16"/>
      <c r="AA79" s="16"/>
      <c r="AB79" s="16"/>
      <c r="AC79" s="16"/>
      <c r="AD79" s="16"/>
      <c r="AE79" s="16"/>
    </row>
    <row r="80" spans="2:31" ht="31.5" customHeight="1">
      <c r="B80" s="209" t="s">
        <v>0</v>
      </c>
      <c r="C80" s="211" t="s">
        <v>63</v>
      </c>
      <c r="D80" s="213" t="s">
        <v>66</v>
      </c>
      <c r="E80" s="214"/>
      <c r="F80" s="241" t="s">
        <v>67</v>
      </c>
      <c r="G80" s="217" t="s">
        <v>4</v>
      </c>
      <c r="H80" s="217" t="s">
        <v>5</v>
      </c>
      <c r="I80" s="217" t="s">
        <v>6</v>
      </c>
      <c r="J80" s="217" t="s">
        <v>62</v>
      </c>
      <c r="K80" s="243" t="s">
        <v>3</v>
      </c>
      <c r="L80" s="32" t="s">
        <v>60</v>
      </c>
      <c r="M80" s="33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16"/>
      <c r="AA80" s="16"/>
      <c r="AB80" s="16"/>
      <c r="AC80" s="16"/>
      <c r="AD80" s="16"/>
      <c r="AE80" s="16"/>
    </row>
    <row r="81" spans="2:31" ht="26.25" customHeight="1" thickBot="1">
      <c r="B81" s="210"/>
      <c r="C81" s="212"/>
      <c r="D81" s="215"/>
      <c r="E81" s="216"/>
      <c r="F81" s="242"/>
      <c r="G81" s="218"/>
      <c r="H81" s="218"/>
      <c r="I81" s="218"/>
      <c r="J81" s="218"/>
      <c r="K81" s="244"/>
      <c r="L81" s="44" t="s">
        <v>58</v>
      </c>
      <c r="M81" s="45" t="s">
        <v>59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6"/>
      <c r="AA81" s="16"/>
      <c r="AB81" s="16"/>
      <c r="AC81" s="16"/>
      <c r="AD81" s="16"/>
      <c r="AE81" s="16"/>
    </row>
    <row r="82" spans="2:31" ht="26.25" customHeight="1">
      <c r="B82" s="56" t="s">
        <v>7</v>
      </c>
      <c r="C82" s="42" t="str">
        <f>Eingabe!C4</f>
        <v>Walter Lemböck </v>
      </c>
      <c r="D82" s="124"/>
      <c r="F82" s="106"/>
      <c r="G82" s="57"/>
      <c r="H82" s="57">
        <f aca="true" t="shared" si="11" ref="H82:H113">I82-G82</f>
        <v>0</v>
      </c>
      <c r="I82" s="158"/>
      <c r="J82" s="47">
        <f>SUM(I82/10)</f>
        <v>0</v>
      </c>
      <c r="K82" s="159">
        <f>Eingabe!T4</f>
        <v>0</v>
      </c>
      <c r="L82" s="160"/>
      <c r="M82" s="16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16"/>
      <c r="AA82" s="16"/>
      <c r="AB82" s="16"/>
      <c r="AC82" s="16"/>
      <c r="AD82" s="16"/>
      <c r="AE82" s="16"/>
    </row>
    <row r="83" spans="2:31" ht="26.25" customHeight="1">
      <c r="B83" s="10" t="s">
        <v>8</v>
      </c>
      <c r="C83" s="41" t="str">
        <f>Eingabe!C5</f>
        <v>Marko Neumayer</v>
      </c>
      <c r="D83" s="79"/>
      <c r="E83" s="125"/>
      <c r="F83" s="17"/>
      <c r="G83" s="5"/>
      <c r="H83" s="5">
        <f t="shared" si="11"/>
        <v>0</v>
      </c>
      <c r="I83" s="148"/>
      <c r="J83" s="5">
        <f>SUM(I83/10)</f>
        <v>0</v>
      </c>
      <c r="K83" s="144">
        <f>Eingabe!T5</f>
        <v>0</v>
      </c>
      <c r="L83" s="149">
        <f aca="true" t="shared" si="12" ref="L83:L114">$I$82-I83</f>
        <v>0</v>
      </c>
      <c r="M83" s="150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16"/>
      <c r="AA83" s="16"/>
      <c r="AB83" s="16"/>
      <c r="AC83" s="16"/>
      <c r="AD83" s="16"/>
      <c r="AE83" s="16"/>
    </row>
    <row r="84" spans="2:31" ht="26.25" customHeight="1">
      <c r="B84" s="11" t="s">
        <v>9</v>
      </c>
      <c r="C84" s="41" t="str">
        <f>Eingabe!C6</f>
        <v>Gerhard Fischer </v>
      </c>
      <c r="D84" s="79"/>
      <c r="E84" s="125"/>
      <c r="F84" s="17"/>
      <c r="G84" s="5"/>
      <c r="H84" s="5">
        <f t="shared" si="11"/>
        <v>0</v>
      </c>
      <c r="I84" s="148"/>
      <c r="J84" s="5">
        <f aca="true" t="shared" si="13" ref="J84:J130">SUM(I84/10)</f>
        <v>0</v>
      </c>
      <c r="K84" s="144">
        <f>Eingabe!T6</f>
        <v>0</v>
      </c>
      <c r="L84" s="151">
        <f t="shared" si="12"/>
        <v>0</v>
      </c>
      <c r="M84" s="152">
        <f aca="true" t="shared" si="14" ref="M84:M131">SUM(I83-I84)</f>
        <v>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6"/>
      <c r="AA84" s="16"/>
      <c r="AB84" s="16"/>
      <c r="AC84" s="16"/>
      <c r="AD84" s="16"/>
      <c r="AE84" s="16"/>
    </row>
    <row r="85" spans="2:31" ht="26.25" customHeight="1">
      <c r="B85" s="8" t="s">
        <v>10</v>
      </c>
      <c r="C85" s="41" t="str">
        <f>Eingabe!C7</f>
        <v>Gabi Krausler</v>
      </c>
      <c r="D85" s="79"/>
      <c r="E85" s="125"/>
      <c r="F85" s="17"/>
      <c r="G85" s="5"/>
      <c r="H85" s="5">
        <f t="shared" si="11"/>
        <v>0</v>
      </c>
      <c r="I85" s="148"/>
      <c r="J85" s="5">
        <f t="shared" si="13"/>
        <v>0</v>
      </c>
      <c r="K85" s="144">
        <f>Eingabe!T7</f>
        <v>0</v>
      </c>
      <c r="L85" s="153">
        <f t="shared" si="12"/>
        <v>0</v>
      </c>
      <c r="M85" s="154">
        <f t="shared" si="14"/>
        <v>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>
      <c r="B86" s="8" t="s">
        <v>11</v>
      </c>
      <c r="C86" s="41" t="str">
        <f>Eingabe!C8</f>
        <v>Roman Grunner</v>
      </c>
      <c r="D86" s="79"/>
      <c r="E86" s="125"/>
      <c r="F86" s="17"/>
      <c r="G86" s="5"/>
      <c r="H86" s="5">
        <f t="shared" si="11"/>
        <v>0</v>
      </c>
      <c r="I86" s="148"/>
      <c r="J86" s="5">
        <f t="shared" si="13"/>
        <v>0</v>
      </c>
      <c r="K86" s="144">
        <f>Eingabe!T8</f>
        <v>0</v>
      </c>
      <c r="L86" s="153">
        <f t="shared" si="12"/>
        <v>0</v>
      </c>
      <c r="M86" s="154">
        <f t="shared" si="14"/>
        <v>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8" t="s">
        <v>12</v>
      </c>
      <c r="C87" s="41" t="str">
        <f>Eingabe!C9</f>
        <v>Thomas Gebhardt</v>
      </c>
      <c r="D87" s="79"/>
      <c r="E87" s="125"/>
      <c r="F87" s="17"/>
      <c r="G87" s="5"/>
      <c r="H87" s="5">
        <f t="shared" si="11"/>
        <v>0</v>
      </c>
      <c r="I87" s="148"/>
      <c r="J87" s="5">
        <f t="shared" si="13"/>
        <v>0</v>
      </c>
      <c r="K87" s="144">
        <f>Eingabe!T9</f>
        <v>0</v>
      </c>
      <c r="L87" s="153">
        <f t="shared" si="12"/>
        <v>0</v>
      </c>
      <c r="M87" s="154">
        <f t="shared" si="14"/>
        <v>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8" t="s">
        <v>13</v>
      </c>
      <c r="C88" s="41" t="str">
        <f>Eingabe!C10</f>
        <v>Walter Müllner </v>
      </c>
      <c r="D88" s="79"/>
      <c r="E88" s="125"/>
      <c r="F88" s="17"/>
      <c r="G88" s="5"/>
      <c r="H88" s="5">
        <f t="shared" si="11"/>
        <v>0</v>
      </c>
      <c r="I88" s="148"/>
      <c r="J88" s="5">
        <f t="shared" si="13"/>
        <v>0</v>
      </c>
      <c r="K88" s="144">
        <f>Eingabe!T10</f>
        <v>0</v>
      </c>
      <c r="L88" s="153">
        <f t="shared" si="12"/>
        <v>0</v>
      </c>
      <c r="M88" s="154">
        <f t="shared" si="14"/>
        <v>0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8" t="s">
        <v>14</v>
      </c>
      <c r="C89" s="41" t="str">
        <f>Eingabe!C11</f>
        <v>Peter Siding </v>
      </c>
      <c r="D89" s="79"/>
      <c r="E89" s="125"/>
      <c r="F89" s="17"/>
      <c r="G89" s="5"/>
      <c r="H89" s="5">
        <f t="shared" si="11"/>
        <v>0</v>
      </c>
      <c r="I89" s="148"/>
      <c r="J89" s="5">
        <f t="shared" si="13"/>
        <v>0</v>
      </c>
      <c r="K89" s="144">
        <f>Eingabe!T11</f>
        <v>0</v>
      </c>
      <c r="L89" s="153">
        <f t="shared" si="12"/>
        <v>0</v>
      </c>
      <c r="M89" s="154">
        <f t="shared" si="14"/>
        <v>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15</v>
      </c>
      <c r="C90" s="41" t="str">
        <f>Eingabe!C12</f>
        <v>Leo Rebler</v>
      </c>
      <c r="D90" s="79"/>
      <c r="E90" s="125"/>
      <c r="F90" s="17"/>
      <c r="G90" s="5"/>
      <c r="H90" s="5">
        <f t="shared" si="11"/>
        <v>0</v>
      </c>
      <c r="I90" s="148"/>
      <c r="J90" s="5">
        <f t="shared" si="13"/>
        <v>0</v>
      </c>
      <c r="K90" s="144">
        <f>Eingabe!T12</f>
        <v>0</v>
      </c>
      <c r="L90" s="153">
        <f t="shared" si="12"/>
        <v>0</v>
      </c>
      <c r="M90" s="154">
        <f t="shared" si="14"/>
        <v>0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16</v>
      </c>
      <c r="C91" s="41" t="str">
        <f>Eingabe!C13</f>
        <v>Thomas Sanda</v>
      </c>
      <c r="D91" s="79"/>
      <c r="E91" s="125"/>
      <c r="F91" s="17"/>
      <c r="G91" s="5"/>
      <c r="H91" s="5">
        <f t="shared" si="11"/>
        <v>0</v>
      </c>
      <c r="I91" s="148"/>
      <c r="J91" s="5">
        <f t="shared" si="13"/>
        <v>0</v>
      </c>
      <c r="K91" s="144">
        <f>Eingabe!T13</f>
        <v>0</v>
      </c>
      <c r="L91" s="153">
        <f t="shared" si="12"/>
        <v>0</v>
      </c>
      <c r="M91" s="154">
        <f t="shared" si="14"/>
        <v>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17</v>
      </c>
      <c r="C92" s="41" t="str">
        <f>Eingabe!C14</f>
        <v>Thomas Nowak </v>
      </c>
      <c r="D92" s="79"/>
      <c r="E92" s="125"/>
      <c r="F92" s="17"/>
      <c r="G92" s="5"/>
      <c r="H92" s="5">
        <f t="shared" si="11"/>
        <v>0</v>
      </c>
      <c r="I92" s="148"/>
      <c r="J92" s="5">
        <f t="shared" si="13"/>
        <v>0</v>
      </c>
      <c r="K92" s="144">
        <f>Eingabe!T14</f>
        <v>0</v>
      </c>
      <c r="L92" s="153">
        <f t="shared" si="12"/>
        <v>0</v>
      </c>
      <c r="M92" s="154">
        <f t="shared" si="14"/>
        <v>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18</v>
      </c>
      <c r="C93" s="41" t="str">
        <f>Eingabe!C15</f>
        <v>Roland Dobritzhofer</v>
      </c>
      <c r="D93" s="79"/>
      <c r="E93" s="125"/>
      <c r="F93" s="17"/>
      <c r="G93" s="5"/>
      <c r="H93" s="5">
        <f t="shared" si="11"/>
        <v>0</v>
      </c>
      <c r="I93" s="148"/>
      <c r="J93" s="5">
        <f t="shared" si="13"/>
        <v>0</v>
      </c>
      <c r="K93" s="144">
        <f>Eingabe!T15</f>
        <v>0</v>
      </c>
      <c r="L93" s="153">
        <f t="shared" si="12"/>
        <v>0</v>
      </c>
      <c r="M93" s="154">
        <f t="shared" si="14"/>
        <v>0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19</v>
      </c>
      <c r="C94" s="41" t="str">
        <f>Eingabe!C16</f>
        <v>Gerlinde Herzog</v>
      </c>
      <c r="D94" s="79"/>
      <c r="E94" s="125"/>
      <c r="F94" s="17"/>
      <c r="G94" s="5"/>
      <c r="H94" s="5">
        <f t="shared" si="11"/>
        <v>0</v>
      </c>
      <c r="I94" s="148"/>
      <c r="J94" s="5">
        <f t="shared" si="13"/>
        <v>0</v>
      </c>
      <c r="K94" s="144">
        <f>Eingabe!T16</f>
        <v>0</v>
      </c>
      <c r="L94" s="153">
        <f t="shared" si="12"/>
        <v>0</v>
      </c>
      <c r="M94" s="154">
        <f t="shared" si="14"/>
        <v>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8" t="s">
        <v>20</v>
      </c>
      <c r="C95" s="41" t="str">
        <f>Eingabe!C17</f>
        <v>Franz Wessely</v>
      </c>
      <c r="D95" s="79"/>
      <c r="E95" s="125"/>
      <c r="F95" s="17"/>
      <c r="G95" s="5"/>
      <c r="H95" s="5">
        <f t="shared" si="11"/>
        <v>0</v>
      </c>
      <c r="I95" s="148"/>
      <c r="J95" s="5">
        <f t="shared" si="13"/>
        <v>0</v>
      </c>
      <c r="K95" s="144">
        <f>Eingabe!T17</f>
        <v>0</v>
      </c>
      <c r="L95" s="153">
        <f t="shared" si="12"/>
        <v>0</v>
      </c>
      <c r="M95" s="154">
        <f t="shared" si="14"/>
        <v>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8" t="s">
        <v>21</v>
      </c>
      <c r="C96" s="41" t="str">
        <f>Eingabe!C18</f>
        <v>Per Bosch</v>
      </c>
      <c r="D96" s="79"/>
      <c r="E96" s="125"/>
      <c r="F96" s="17"/>
      <c r="G96" s="5"/>
      <c r="H96" s="5">
        <f t="shared" si="11"/>
        <v>0</v>
      </c>
      <c r="I96" s="148"/>
      <c r="J96" s="5">
        <f t="shared" si="13"/>
        <v>0</v>
      </c>
      <c r="K96" s="144">
        <f>Eingabe!T18</f>
        <v>0</v>
      </c>
      <c r="L96" s="153">
        <f t="shared" si="12"/>
        <v>0</v>
      </c>
      <c r="M96" s="154">
        <f t="shared" si="14"/>
        <v>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8" t="s">
        <v>22</v>
      </c>
      <c r="C97" s="41">
        <f>Eingabe!C19</f>
        <v>16</v>
      </c>
      <c r="D97" s="79"/>
      <c r="E97" s="125"/>
      <c r="F97" s="17"/>
      <c r="G97" s="5"/>
      <c r="H97" s="5">
        <f t="shared" si="11"/>
        <v>0</v>
      </c>
      <c r="I97" s="148"/>
      <c r="J97" s="5">
        <f t="shared" si="13"/>
        <v>0</v>
      </c>
      <c r="K97" s="144">
        <f>Eingabe!T19</f>
        <v>0</v>
      </c>
      <c r="L97" s="153">
        <f t="shared" si="12"/>
        <v>0</v>
      </c>
      <c r="M97" s="154">
        <f t="shared" si="14"/>
        <v>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31" ht="26.25" customHeight="1">
      <c r="B98" s="8" t="s">
        <v>23</v>
      </c>
      <c r="C98" s="41">
        <f>Eingabe!C20</f>
        <v>17</v>
      </c>
      <c r="D98" s="79"/>
      <c r="E98" s="125"/>
      <c r="F98" s="17"/>
      <c r="G98" s="5"/>
      <c r="H98" s="5">
        <f t="shared" si="11"/>
        <v>0</v>
      </c>
      <c r="I98" s="148"/>
      <c r="J98" s="5">
        <f t="shared" si="13"/>
        <v>0</v>
      </c>
      <c r="K98" s="144">
        <f>Eingabe!T20</f>
        <v>0</v>
      </c>
      <c r="L98" s="153">
        <f t="shared" si="12"/>
        <v>0</v>
      </c>
      <c r="M98" s="154">
        <f t="shared" si="14"/>
        <v>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2:31" ht="26.25" customHeight="1">
      <c r="B99" s="8" t="s">
        <v>24</v>
      </c>
      <c r="C99" s="41">
        <f>Eingabe!C21</f>
        <v>18</v>
      </c>
      <c r="D99" s="79"/>
      <c r="E99" s="125"/>
      <c r="F99" s="17"/>
      <c r="G99" s="5"/>
      <c r="H99" s="5">
        <f t="shared" si="11"/>
        <v>0</v>
      </c>
      <c r="I99" s="148"/>
      <c r="J99" s="5">
        <f t="shared" si="13"/>
        <v>0</v>
      </c>
      <c r="K99" s="144">
        <f>Eingabe!T21</f>
        <v>0</v>
      </c>
      <c r="L99" s="153">
        <f t="shared" si="12"/>
        <v>0</v>
      </c>
      <c r="M99" s="154">
        <f t="shared" si="14"/>
        <v>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16"/>
      <c r="AA99" s="16"/>
      <c r="AB99" s="16"/>
      <c r="AC99" s="16"/>
      <c r="AD99" s="16"/>
      <c r="AE99" s="16"/>
    </row>
    <row r="100" spans="2:31" ht="26.25" customHeight="1">
      <c r="B100" s="8" t="s">
        <v>25</v>
      </c>
      <c r="C100" s="41">
        <f>Eingabe!C22</f>
        <v>19</v>
      </c>
      <c r="D100" s="79"/>
      <c r="E100" s="125"/>
      <c r="F100" s="17"/>
      <c r="G100" s="5"/>
      <c r="H100" s="5">
        <f t="shared" si="11"/>
        <v>0</v>
      </c>
      <c r="I100" s="148"/>
      <c r="J100" s="5">
        <f t="shared" si="13"/>
        <v>0</v>
      </c>
      <c r="K100" s="144">
        <f>Eingabe!T22</f>
        <v>0</v>
      </c>
      <c r="L100" s="153">
        <f t="shared" si="12"/>
        <v>0</v>
      </c>
      <c r="M100" s="154">
        <f t="shared" si="14"/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16"/>
      <c r="AA100" s="16"/>
      <c r="AB100" s="16"/>
      <c r="AC100" s="16"/>
      <c r="AD100" s="16"/>
      <c r="AE100" s="16"/>
    </row>
    <row r="101" spans="2:31" ht="26.25" customHeight="1">
      <c r="B101" s="8" t="s">
        <v>26</v>
      </c>
      <c r="C101" s="41">
        <f>Eingabe!C23</f>
        <v>20</v>
      </c>
      <c r="D101" s="79"/>
      <c r="E101" s="125"/>
      <c r="F101" s="17"/>
      <c r="G101" s="5"/>
      <c r="H101" s="5">
        <f t="shared" si="11"/>
        <v>0</v>
      </c>
      <c r="I101" s="148"/>
      <c r="J101" s="5">
        <f t="shared" si="13"/>
        <v>0</v>
      </c>
      <c r="K101" s="144">
        <f>Eingabe!T23</f>
        <v>0</v>
      </c>
      <c r="L101" s="153">
        <f t="shared" si="12"/>
        <v>0</v>
      </c>
      <c r="M101" s="154">
        <f t="shared" si="14"/>
        <v>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2:31" ht="26.25" customHeight="1">
      <c r="B102" s="8" t="s">
        <v>27</v>
      </c>
      <c r="C102" s="41">
        <f>Eingabe!C24</f>
        <v>21</v>
      </c>
      <c r="D102" s="79"/>
      <c r="E102" s="125"/>
      <c r="F102" s="17"/>
      <c r="G102" s="5"/>
      <c r="H102" s="5">
        <f t="shared" si="11"/>
        <v>0</v>
      </c>
      <c r="I102" s="148"/>
      <c r="J102" s="5">
        <f t="shared" si="13"/>
        <v>0</v>
      </c>
      <c r="K102" s="144">
        <f>Eingabe!T24</f>
        <v>0</v>
      </c>
      <c r="L102" s="153">
        <f t="shared" si="12"/>
        <v>0</v>
      </c>
      <c r="M102" s="154">
        <f t="shared" si="14"/>
        <v>0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28</v>
      </c>
      <c r="C103" s="41">
        <f>Eingabe!C25</f>
        <v>22</v>
      </c>
      <c r="D103" s="79"/>
      <c r="E103" s="125"/>
      <c r="F103" s="17"/>
      <c r="G103" s="5"/>
      <c r="H103" s="5">
        <f t="shared" si="11"/>
        <v>0</v>
      </c>
      <c r="I103" s="148"/>
      <c r="J103" s="5">
        <f t="shared" si="13"/>
        <v>0</v>
      </c>
      <c r="K103" s="144">
        <f>Eingabe!T25</f>
        <v>0</v>
      </c>
      <c r="L103" s="153">
        <f t="shared" si="12"/>
        <v>0</v>
      </c>
      <c r="M103" s="154">
        <f t="shared" si="14"/>
        <v>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29</v>
      </c>
      <c r="C104" s="41">
        <f>Eingabe!C26</f>
        <v>23</v>
      </c>
      <c r="D104" s="79"/>
      <c r="E104" s="125"/>
      <c r="F104" s="17"/>
      <c r="G104" s="5"/>
      <c r="H104" s="5">
        <f t="shared" si="11"/>
        <v>0</v>
      </c>
      <c r="I104" s="148"/>
      <c r="J104" s="5">
        <f t="shared" si="13"/>
        <v>0</v>
      </c>
      <c r="K104" s="144">
        <f>Eingabe!T26</f>
        <v>0</v>
      </c>
      <c r="L104" s="153">
        <f t="shared" si="12"/>
        <v>0</v>
      </c>
      <c r="M104" s="154">
        <f t="shared" si="14"/>
        <v>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30</v>
      </c>
      <c r="C105" s="41">
        <f>Eingabe!C27</f>
        <v>24</v>
      </c>
      <c r="D105" s="79"/>
      <c r="E105" s="125"/>
      <c r="F105" s="17"/>
      <c r="G105" s="5"/>
      <c r="H105" s="5">
        <f t="shared" si="11"/>
        <v>0</v>
      </c>
      <c r="I105" s="148"/>
      <c r="J105" s="5">
        <f t="shared" si="13"/>
        <v>0</v>
      </c>
      <c r="K105" s="144">
        <f>Eingabe!T27</f>
        <v>0</v>
      </c>
      <c r="L105" s="153">
        <f t="shared" si="12"/>
        <v>0</v>
      </c>
      <c r="M105" s="154">
        <f t="shared" si="14"/>
        <v>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31</v>
      </c>
      <c r="C106" s="41">
        <f>Eingabe!C28</f>
        <v>25</v>
      </c>
      <c r="D106" s="79"/>
      <c r="E106" s="125"/>
      <c r="F106" s="17"/>
      <c r="G106" s="5"/>
      <c r="H106" s="5">
        <f t="shared" si="11"/>
        <v>0</v>
      </c>
      <c r="I106" s="148"/>
      <c r="J106" s="5">
        <f t="shared" si="13"/>
        <v>0</v>
      </c>
      <c r="K106" s="144">
        <f>Eingabe!T28</f>
        <v>0</v>
      </c>
      <c r="L106" s="153">
        <f t="shared" si="12"/>
        <v>0</v>
      </c>
      <c r="M106" s="154">
        <f t="shared" si="14"/>
        <v>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32</v>
      </c>
      <c r="C107" s="41">
        <f>Eingabe!C29</f>
        <v>26</v>
      </c>
      <c r="D107" s="79"/>
      <c r="E107" s="125"/>
      <c r="F107" s="17"/>
      <c r="G107" s="5"/>
      <c r="H107" s="5">
        <f t="shared" si="11"/>
        <v>0</v>
      </c>
      <c r="I107" s="148"/>
      <c r="J107" s="5">
        <f t="shared" si="13"/>
        <v>0</v>
      </c>
      <c r="K107" s="144">
        <f>Eingabe!T29</f>
        <v>0</v>
      </c>
      <c r="L107" s="153">
        <f t="shared" si="12"/>
        <v>0</v>
      </c>
      <c r="M107" s="154">
        <f t="shared" si="14"/>
        <v>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33</v>
      </c>
      <c r="C108" s="41">
        <f>Eingabe!C30</f>
        <v>27</v>
      </c>
      <c r="D108" s="79"/>
      <c r="E108" s="125"/>
      <c r="F108" s="17"/>
      <c r="G108" s="5"/>
      <c r="H108" s="5">
        <f t="shared" si="11"/>
        <v>0</v>
      </c>
      <c r="I108" s="148"/>
      <c r="J108" s="5">
        <f t="shared" si="13"/>
        <v>0</v>
      </c>
      <c r="K108" s="144">
        <f>Eingabe!T30</f>
        <v>0</v>
      </c>
      <c r="L108" s="153">
        <f t="shared" si="12"/>
        <v>0</v>
      </c>
      <c r="M108" s="154">
        <f t="shared" si="14"/>
        <v>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34</v>
      </c>
      <c r="C109" s="41">
        <f>Eingabe!C31</f>
        <v>28</v>
      </c>
      <c r="D109" s="79"/>
      <c r="E109" s="125"/>
      <c r="F109" s="17"/>
      <c r="G109" s="5"/>
      <c r="H109" s="5">
        <f t="shared" si="11"/>
        <v>0</v>
      </c>
      <c r="I109" s="148"/>
      <c r="J109" s="5">
        <f t="shared" si="13"/>
        <v>0</v>
      </c>
      <c r="K109" s="144">
        <f>Eingabe!T31</f>
        <v>0</v>
      </c>
      <c r="L109" s="153">
        <f t="shared" si="12"/>
        <v>0</v>
      </c>
      <c r="M109" s="154">
        <f t="shared" si="14"/>
        <v>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35</v>
      </c>
      <c r="C110" s="41">
        <f>Eingabe!C32</f>
        <v>29</v>
      </c>
      <c r="D110" s="79"/>
      <c r="E110" s="125"/>
      <c r="F110" s="17"/>
      <c r="G110" s="5"/>
      <c r="H110" s="5">
        <f t="shared" si="11"/>
        <v>0</v>
      </c>
      <c r="I110" s="148"/>
      <c r="J110" s="5">
        <f t="shared" si="13"/>
        <v>0</v>
      </c>
      <c r="K110" s="144">
        <f>Eingabe!T32</f>
        <v>0</v>
      </c>
      <c r="L110" s="153">
        <f t="shared" si="12"/>
        <v>0</v>
      </c>
      <c r="M110" s="154">
        <f t="shared" si="14"/>
        <v>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36</v>
      </c>
      <c r="C111" s="41">
        <f>Eingabe!C33</f>
        <v>30</v>
      </c>
      <c r="D111" s="79"/>
      <c r="E111" s="125"/>
      <c r="F111" s="17"/>
      <c r="G111" s="5"/>
      <c r="H111" s="5">
        <f t="shared" si="11"/>
        <v>0</v>
      </c>
      <c r="I111" s="148"/>
      <c r="J111" s="5">
        <f t="shared" si="13"/>
        <v>0</v>
      </c>
      <c r="K111" s="144">
        <f>Eingabe!T33</f>
        <v>0</v>
      </c>
      <c r="L111" s="153">
        <f t="shared" si="12"/>
        <v>0</v>
      </c>
      <c r="M111" s="154">
        <f t="shared" si="14"/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37</v>
      </c>
      <c r="C112" s="41">
        <f>Eingabe!C34</f>
        <v>31</v>
      </c>
      <c r="D112" s="79"/>
      <c r="E112" s="125"/>
      <c r="F112" s="17"/>
      <c r="G112" s="5"/>
      <c r="H112" s="5">
        <f t="shared" si="11"/>
        <v>0</v>
      </c>
      <c r="I112" s="148"/>
      <c r="J112" s="5">
        <f t="shared" si="13"/>
        <v>0</v>
      </c>
      <c r="K112" s="144">
        <f>Eingabe!T34</f>
        <v>0</v>
      </c>
      <c r="L112" s="153">
        <f t="shared" si="12"/>
        <v>0</v>
      </c>
      <c r="M112" s="154">
        <f t="shared" si="14"/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38</v>
      </c>
      <c r="C113" s="41">
        <f>Eingabe!C35</f>
        <v>32</v>
      </c>
      <c r="D113" s="79"/>
      <c r="E113" s="125"/>
      <c r="F113" s="17"/>
      <c r="G113" s="5"/>
      <c r="H113" s="5">
        <f t="shared" si="11"/>
        <v>0</v>
      </c>
      <c r="I113" s="148"/>
      <c r="J113" s="5">
        <f t="shared" si="13"/>
        <v>0</v>
      </c>
      <c r="K113" s="144">
        <f>Eingabe!T35</f>
        <v>0</v>
      </c>
      <c r="L113" s="153">
        <f t="shared" si="12"/>
        <v>0</v>
      </c>
      <c r="M113" s="154">
        <f t="shared" si="14"/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39</v>
      </c>
      <c r="C114" s="41">
        <f>Eingabe!C36</f>
        <v>33</v>
      </c>
      <c r="D114" s="79"/>
      <c r="E114" s="125"/>
      <c r="F114" s="17"/>
      <c r="G114" s="5"/>
      <c r="H114" s="5">
        <f aca="true" t="shared" si="15" ref="H114:H131">I114-G114</f>
        <v>0</v>
      </c>
      <c r="I114" s="148"/>
      <c r="J114" s="5">
        <f t="shared" si="13"/>
        <v>0</v>
      </c>
      <c r="K114" s="144">
        <f>Eingabe!T36</f>
        <v>0</v>
      </c>
      <c r="L114" s="153">
        <f t="shared" si="12"/>
        <v>0</v>
      </c>
      <c r="M114" s="154">
        <f t="shared" si="14"/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40</v>
      </c>
      <c r="C115" s="41">
        <f>Eingabe!C37</f>
        <v>34</v>
      </c>
      <c r="D115" s="79"/>
      <c r="E115" s="125"/>
      <c r="F115" s="17"/>
      <c r="G115" s="5"/>
      <c r="H115" s="5">
        <f t="shared" si="15"/>
        <v>0</v>
      </c>
      <c r="I115" s="148"/>
      <c r="J115" s="5">
        <f t="shared" si="13"/>
        <v>0</v>
      </c>
      <c r="K115" s="144">
        <f>Eingabe!T37</f>
        <v>0</v>
      </c>
      <c r="L115" s="153">
        <f aca="true" t="shared" si="16" ref="L115:L131">$I$82-I115</f>
        <v>0</v>
      </c>
      <c r="M115" s="154">
        <f t="shared" si="14"/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41</v>
      </c>
      <c r="C116" s="41">
        <f>Eingabe!C38</f>
        <v>35</v>
      </c>
      <c r="D116" s="79"/>
      <c r="E116" s="125"/>
      <c r="F116" s="17"/>
      <c r="G116" s="5"/>
      <c r="H116" s="5">
        <f t="shared" si="15"/>
        <v>0</v>
      </c>
      <c r="I116" s="148"/>
      <c r="J116" s="5">
        <f t="shared" si="13"/>
        <v>0</v>
      </c>
      <c r="K116" s="144">
        <f>Eingabe!T38</f>
        <v>0</v>
      </c>
      <c r="L116" s="153">
        <f t="shared" si="16"/>
        <v>0</v>
      </c>
      <c r="M116" s="154">
        <f t="shared" si="14"/>
        <v>0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42</v>
      </c>
      <c r="C117" s="41">
        <f>Eingabe!C39</f>
        <v>36</v>
      </c>
      <c r="D117" s="79"/>
      <c r="E117" s="125"/>
      <c r="F117" s="17"/>
      <c r="G117" s="5"/>
      <c r="H117" s="5">
        <f t="shared" si="15"/>
        <v>0</v>
      </c>
      <c r="I117" s="148"/>
      <c r="J117" s="5">
        <f t="shared" si="13"/>
        <v>0</v>
      </c>
      <c r="K117" s="144">
        <f>Eingabe!T39</f>
        <v>0</v>
      </c>
      <c r="L117" s="153">
        <f t="shared" si="16"/>
        <v>0</v>
      </c>
      <c r="M117" s="154">
        <f t="shared" si="14"/>
        <v>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43</v>
      </c>
      <c r="C118" s="41">
        <f>Eingabe!C40</f>
        <v>37</v>
      </c>
      <c r="D118" s="79"/>
      <c r="E118" s="125"/>
      <c r="F118" s="17"/>
      <c r="G118" s="5"/>
      <c r="H118" s="5">
        <f t="shared" si="15"/>
        <v>0</v>
      </c>
      <c r="I118" s="148"/>
      <c r="J118" s="5">
        <f t="shared" si="13"/>
        <v>0</v>
      </c>
      <c r="K118" s="144">
        <f>Eingabe!T40</f>
        <v>0</v>
      </c>
      <c r="L118" s="153">
        <f t="shared" si="16"/>
        <v>0</v>
      </c>
      <c r="M118" s="154">
        <f t="shared" si="14"/>
        <v>0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44</v>
      </c>
      <c r="C119" s="41">
        <f>Eingabe!C41</f>
        <v>38</v>
      </c>
      <c r="D119" s="79"/>
      <c r="E119" s="125"/>
      <c r="F119" s="17"/>
      <c r="G119" s="5"/>
      <c r="H119" s="5">
        <f t="shared" si="15"/>
        <v>0</v>
      </c>
      <c r="I119" s="148"/>
      <c r="J119" s="5">
        <f t="shared" si="13"/>
        <v>0</v>
      </c>
      <c r="K119" s="144">
        <f>Eingabe!T41</f>
        <v>0</v>
      </c>
      <c r="L119" s="153">
        <f t="shared" si="16"/>
        <v>0</v>
      </c>
      <c r="M119" s="154">
        <f t="shared" si="14"/>
        <v>0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45</v>
      </c>
      <c r="C120" s="41">
        <f>Eingabe!C42</f>
        <v>39</v>
      </c>
      <c r="D120" s="79"/>
      <c r="E120" s="125"/>
      <c r="F120" s="17"/>
      <c r="G120" s="5"/>
      <c r="H120" s="5">
        <f t="shared" si="15"/>
        <v>0</v>
      </c>
      <c r="I120" s="148"/>
      <c r="J120" s="5">
        <f t="shared" si="13"/>
        <v>0</v>
      </c>
      <c r="K120" s="144">
        <f>Eingabe!T42</f>
        <v>0</v>
      </c>
      <c r="L120" s="153">
        <f t="shared" si="16"/>
        <v>0</v>
      </c>
      <c r="M120" s="154">
        <f t="shared" si="14"/>
        <v>0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46</v>
      </c>
      <c r="C121" s="41">
        <f>Eingabe!C43</f>
        <v>40</v>
      </c>
      <c r="D121" s="79"/>
      <c r="E121" s="125"/>
      <c r="F121" s="17"/>
      <c r="G121" s="5"/>
      <c r="H121" s="5">
        <f t="shared" si="15"/>
        <v>0</v>
      </c>
      <c r="I121" s="148"/>
      <c r="J121" s="5">
        <f t="shared" si="13"/>
        <v>0</v>
      </c>
      <c r="K121" s="144">
        <f>Eingabe!T43</f>
        <v>0</v>
      </c>
      <c r="L121" s="153">
        <f t="shared" si="16"/>
        <v>0</v>
      </c>
      <c r="M121" s="154">
        <f t="shared" si="14"/>
        <v>0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47</v>
      </c>
      <c r="C122" s="41">
        <f>Eingabe!C44</f>
        <v>41</v>
      </c>
      <c r="D122" s="79"/>
      <c r="E122" s="125"/>
      <c r="F122" s="17"/>
      <c r="G122" s="5"/>
      <c r="H122" s="5">
        <f t="shared" si="15"/>
        <v>0</v>
      </c>
      <c r="I122" s="148"/>
      <c r="J122" s="5">
        <f t="shared" si="13"/>
        <v>0</v>
      </c>
      <c r="K122" s="144">
        <f>Eingabe!T44</f>
        <v>0</v>
      </c>
      <c r="L122" s="153">
        <f t="shared" si="16"/>
        <v>0</v>
      </c>
      <c r="M122" s="154">
        <f t="shared" si="14"/>
        <v>0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48</v>
      </c>
      <c r="C123" s="41">
        <f>Eingabe!C45</f>
        <v>42</v>
      </c>
      <c r="D123" s="79"/>
      <c r="E123" s="125"/>
      <c r="F123" s="17"/>
      <c r="G123" s="5"/>
      <c r="H123" s="5">
        <f t="shared" si="15"/>
        <v>0</v>
      </c>
      <c r="I123" s="148"/>
      <c r="J123" s="5">
        <f t="shared" si="13"/>
        <v>0</v>
      </c>
      <c r="K123" s="144">
        <f>Eingabe!T45</f>
        <v>0</v>
      </c>
      <c r="L123" s="153">
        <f t="shared" si="16"/>
        <v>0</v>
      </c>
      <c r="M123" s="154">
        <f t="shared" si="14"/>
        <v>0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49</v>
      </c>
      <c r="C124" s="41">
        <f>Eingabe!C46</f>
        <v>43</v>
      </c>
      <c r="D124" s="79"/>
      <c r="E124" s="125"/>
      <c r="F124" s="17"/>
      <c r="G124" s="5"/>
      <c r="H124" s="5">
        <f t="shared" si="15"/>
        <v>0</v>
      </c>
      <c r="I124" s="148"/>
      <c r="J124" s="5">
        <f t="shared" si="13"/>
        <v>0</v>
      </c>
      <c r="K124" s="144">
        <f>Eingabe!T46</f>
        <v>0</v>
      </c>
      <c r="L124" s="153">
        <f t="shared" si="16"/>
        <v>0</v>
      </c>
      <c r="M124" s="154">
        <f t="shared" si="14"/>
        <v>0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50</v>
      </c>
      <c r="C125" s="41">
        <f>Eingabe!C47</f>
        <v>44</v>
      </c>
      <c r="D125" s="79"/>
      <c r="E125" s="125"/>
      <c r="F125" s="17"/>
      <c r="G125" s="5"/>
      <c r="H125" s="5">
        <f t="shared" si="15"/>
        <v>0</v>
      </c>
      <c r="I125" s="148"/>
      <c r="J125" s="5">
        <f t="shared" si="13"/>
        <v>0</v>
      </c>
      <c r="K125" s="144">
        <f>Eingabe!T47</f>
        <v>0</v>
      </c>
      <c r="L125" s="153">
        <f t="shared" si="16"/>
        <v>0</v>
      </c>
      <c r="M125" s="154">
        <f t="shared" si="14"/>
        <v>0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51</v>
      </c>
      <c r="C126" s="41">
        <f>Eingabe!C48</f>
        <v>45</v>
      </c>
      <c r="D126" s="79"/>
      <c r="E126" s="125"/>
      <c r="F126" s="17"/>
      <c r="G126" s="5"/>
      <c r="H126" s="5">
        <f t="shared" si="15"/>
        <v>0</v>
      </c>
      <c r="I126" s="148"/>
      <c r="J126" s="5">
        <f t="shared" si="13"/>
        <v>0</v>
      </c>
      <c r="K126" s="144">
        <f>Eingabe!T48</f>
        <v>0</v>
      </c>
      <c r="L126" s="153">
        <f t="shared" si="16"/>
        <v>0</v>
      </c>
      <c r="M126" s="154">
        <f t="shared" si="14"/>
        <v>0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52</v>
      </c>
      <c r="C127" s="41">
        <f>Eingabe!C49</f>
        <v>46</v>
      </c>
      <c r="D127" s="79"/>
      <c r="E127" s="125"/>
      <c r="F127" s="17"/>
      <c r="G127" s="5"/>
      <c r="H127" s="5">
        <f t="shared" si="15"/>
        <v>0</v>
      </c>
      <c r="I127" s="148"/>
      <c r="J127" s="5">
        <f t="shared" si="13"/>
        <v>0</v>
      </c>
      <c r="K127" s="144">
        <f>Eingabe!T49</f>
        <v>0</v>
      </c>
      <c r="L127" s="153">
        <f t="shared" si="16"/>
        <v>0</v>
      </c>
      <c r="M127" s="154">
        <f t="shared" si="14"/>
        <v>0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53</v>
      </c>
      <c r="C128" s="41">
        <f>Eingabe!C50</f>
        <v>47</v>
      </c>
      <c r="D128" s="79"/>
      <c r="E128" s="125"/>
      <c r="F128" s="17"/>
      <c r="G128" s="5"/>
      <c r="H128" s="5">
        <f t="shared" si="15"/>
        <v>0</v>
      </c>
      <c r="I128" s="148"/>
      <c r="J128" s="5">
        <f t="shared" si="13"/>
        <v>0</v>
      </c>
      <c r="K128" s="144">
        <f>Eingabe!T50</f>
        <v>0</v>
      </c>
      <c r="L128" s="153">
        <f t="shared" si="16"/>
        <v>0</v>
      </c>
      <c r="M128" s="154">
        <f t="shared" si="14"/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54</v>
      </c>
      <c r="C129" s="41">
        <f>Eingabe!C51</f>
        <v>48</v>
      </c>
      <c r="D129" s="79"/>
      <c r="E129" s="125"/>
      <c r="F129" s="17"/>
      <c r="G129" s="5"/>
      <c r="H129" s="5">
        <f t="shared" si="15"/>
        <v>0</v>
      </c>
      <c r="I129" s="148"/>
      <c r="J129" s="5">
        <f t="shared" si="13"/>
        <v>0</v>
      </c>
      <c r="K129" s="144">
        <f>Eingabe!T51</f>
        <v>0</v>
      </c>
      <c r="L129" s="153">
        <f t="shared" si="16"/>
        <v>0</v>
      </c>
      <c r="M129" s="154">
        <f t="shared" si="14"/>
        <v>0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55</v>
      </c>
      <c r="C130" s="41">
        <f>Eingabe!C52</f>
        <v>49</v>
      </c>
      <c r="D130" s="79"/>
      <c r="E130" s="125"/>
      <c r="F130" s="17"/>
      <c r="G130" s="5"/>
      <c r="H130" s="5">
        <f t="shared" si="15"/>
        <v>0</v>
      </c>
      <c r="I130" s="148"/>
      <c r="J130" s="5">
        <f t="shared" si="13"/>
        <v>0</v>
      </c>
      <c r="K130" s="144">
        <f>Eingabe!T52</f>
        <v>0</v>
      </c>
      <c r="L130" s="153">
        <f t="shared" si="16"/>
        <v>0</v>
      </c>
      <c r="M130" s="154">
        <f t="shared" si="14"/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 thickBot="1">
      <c r="B131" s="18" t="s">
        <v>56</v>
      </c>
      <c r="C131" s="42">
        <f>Eingabe!C53</f>
        <v>50</v>
      </c>
      <c r="D131" s="126"/>
      <c r="F131" s="136"/>
      <c r="G131" s="19"/>
      <c r="H131" s="19">
        <f t="shared" si="15"/>
        <v>0</v>
      </c>
      <c r="I131" s="155"/>
      <c r="J131" s="19">
        <f>SUM(I131/10)</f>
        <v>0</v>
      </c>
      <c r="K131" s="145">
        <f>Eingabe!T53</f>
        <v>0</v>
      </c>
      <c r="L131" s="156">
        <f t="shared" si="16"/>
        <v>0</v>
      </c>
      <c r="M131" s="157">
        <f t="shared" si="14"/>
        <v>0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 thickBot="1">
      <c r="B132" s="206" t="str">
        <f>Eingabe!$B$54</f>
        <v>Punktevergabe: 30,29,28,27,26,25,24,23,22,21,20,19,18,17,16,15,14,13,12,11,10,9,8,7,6,5,4,3,2,1</v>
      </c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8"/>
      <c r="N132" s="21"/>
      <c r="O132" s="21"/>
      <c r="P132" s="27"/>
      <c r="R132" s="29"/>
      <c r="S132" s="30"/>
      <c r="T132" s="30"/>
      <c r="U132" s="21"/>
      <c r="V132" s="21"/>
      <c r="W132" s="21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40"/>
      <c r="F133" s="67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S133" s="29"/>
      <c r="T133" s="30"/>
      <c r="U133" s="30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30"/>
      <c r="C134" s="133"/>
      <c r="D134" s="132"/>
      <c r="E134" s="132" t="s">
        <v>68</v>
      </c>
      <c r="F134" s="31"/>
      <c r="G134" s="21"/>
      <c r="H134" s="100" t="s">
        <v>127</v>
      </c>
      <c r="I134" s="101"/>
      <c r="J134" s="100" t="s">
        <v>128</v>
      </c>
      <c r="K134" s="21"/>
      <c r="L134" s="127">
        <v>1</v>
      </c>
      <c r="M134" s="128">
        <v>2</v>
      </c>
      <c r="N134" s="21"/>
      <c r="O134" s="30"/>
      <c r="P134" s="30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6"/>
      <c r="C135" s="133"/>
      <c r="D135" s="132"/>
      <c r="E135" s="132" t="s">
        <v>68</v>
      </c>
      <c r="F135" s="31"/>
      <c r="G135" s="21"/>
      <c r="H135" s="102" t="s">
        <v>129</v>
      </c>
      <c r="I135" s="100" t="s">
        <v>4</v>
      </c>
      <c r="J135" s="100" t="s">
        <v>130</v>
      </c>
      <c r="K135" s="21"/>
      <c r="L135" s="129">
        <v>3</v>
      </c>
      <c r="M135" s="130">
        <v>4</v>
      </c>
      <c r="N135" s="21"/>
      <c r="O135" s="30"/>
      <c r="P135" s="30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6"/>
      <c r="C136" s="133"/>
      <c r="D136" s="132"/>
      <c r="E136" s="132" t="s">
        <v>68</v>
      </c>
      <c r="F136" s="31"/>
      <c r="G136" s="21"/>
      <c r="H136" s="100" t="s">
        <v>129</v>
      </c>
      <c r="I136" s="100" t="s">
        <v>5</v>
      </c>
      <c r="J136" s="100" t="s">
        <v>130</v>
      </c>
      <c r="K136" s="21"/>
      <c r="L136" s="131">
        <v>5</v>
      </c>
      <c r="M136" s="30"/>
      <c r="N136" s="21"/>
      <c r="O136" s="30"/>
      <c r="P136" s="30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26" ht="26.25" customHeight="1">
      <c r="B137" s="26"/>
      <c r="C137" s="43"/>
      <c r="D137" s="35"/>
      <c r="F137" s="35"/>
      <c r="G137" s="36"/>
      <c r="H137" s="37"/>
      <c r="I137" s="21"/>
      <c r="J137" s="21"/>
      <c r="K137" s="21"/>
      <c r="L137" s="21"/>
      <c r="M137" s="21"/>
      <c r="N137" s="21"/>
      <c r="O137" s="21"/>
      <c r="P137" s="21"/>
      <c r="S137" s="29"/>
      <c r="T137" s="30"/>
      <c r="U137" s="30"/>
      <c r="V137" s="30"/>
      <c r="W137" s="29"/>
      <c r="X137" s="29"/>
      <c r="Y137" s="30"/>
      <c r="Z137" s="29"/>
    </row>
    <row r="138" spans="2:26" ht="26.25" customHeight="1" thickBot="1">
      <c r="B138" s="21"/>
      <c r="C138" s="40"/>
      <c r="D138" s="21"/>
      <c r="F138" s="67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S138" s="29"/>
      <c r="T138" s="30"/>
      <c r="U138" s="30"/>
      <c r="V138" s="30"/>
      <c r="W138" s="29"/>
      <c r="X138" s="29"/>
      <c r="Y138" s="30"/>
      <c r="Z138" s="29"/>
    </row>
    <row r="139" spans="2:31" ht="34.5" customHeight="1" thickBot="1">
      <c r="B139" s="203">
        <f>Eingabe!$U$3</f>
        <v>43074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5"/>
      <c r="N139" s="21"/>
      <c r="O139" s="21"/>
      <c r="P139" s="27"/>
      <c r="R139" s="29"/>
      <c r="S139" s="30"/>
      <c r="T139" s="30"/>
      <c r="U139" s="30"/>
      <c r="V139" s="29"/>
      <c r="W139" s="29"/>
      <c r="X139" s="21"/>
      <c r="Y139" s="21"/>
      <c r="Z139" s="16"/>
      <c r="AA139" s="16"/>
      <c r="AB139" s="16"/>
      <c r="AC139" s="16"/>
      <c r="AD139" s="16"/>
      <c r="AE139" s="16"/>
    </row>
    <row r="140" spans="2:31" ht="31.5" customHeight="1">
      <c r="B140" s="209" t="s">
        <v>0</v>
      </c>
      <c r="C140" s="211" t="s">
        <v>63</v>
      </c>
      <c r="D140" s="213" t="s">
        <v>66</v>
      </c>
      <c r="E140" s="214"/>
      <c r="F140" s="241" t="s">
        <v>67</v>
      </c>
      <c r="G140" s="217" t="s">
        <v>4</v>
      </c>
      <c r="H140" s="217" t="s">
        <v>5</v>
      </c>
      <c r="I140" s="217" t="s">
        <v>6</v>
      </c>
      <c r="J140" s="217" t="s">
        <v>62</v>
      </c>
      <c r="K140" s="243" t="s">
        <v>3</v>
      </c>
      <c r="L140" s="32" t="s">
        <v>60</v>
      </c>
      <c r="M140" s="33"/>
      <c r="N140" s="21"/>
      <c r="O140" s="21"/>
      <c r="P140" s="21"/>
      <c r="Q140" s="21"/>
      <c r="R140" s="21"/>
      <c r="S140" s="21"/>
      <c r="T140" s="21"/>
      <c r="U140" s="30"/>
      <c r="V140" s="29"/>
      <c r="W140" s="29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 thickBot="1">
      <c r="B141" s="210"/>
      <c r="C141" s="212"/>
      <c r="D141" s="215"/>
      <c r="E141" s="216"/>
      <c r="F141" s="242"/>
      <c r="G141" s="218"/>
      <c r="H141" s="218"/>
      <c r="I141" s="218"/>
      <c r="J141" s="218"/>
      <c r="K141" s="244"/>
      <c r="L141" s="44" t="s">
        <v>58</v>
      </c>
      <c r="M141" s="45"/>
      <c r="N141" s="21"/>
      <c r="O141" s="21"/>
      <c r="P141" s="21"/>
      <c r="Q141" s="21"/>
      <c r="R141" s="21"/>
      <c r="S141" s="21"/>
      <c r="T141" s="21"/>
      <c r="U141" s="30"/>
      <c r="V141" s="29"/>
      <c r="W141" s="29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9" t="s">
        <v>7</v>
      </c>
      <c r="C142" s="42" t="str">
        <f>Eingabe!C4</f>
        <v>Walter Lemböck </v>
      </c>
      <c r="D142" s="124"/>
      <c r="F142" s="135"/>
      <c r="G142" s="5"/>
      <c r="H142" s="5">
        <f aca="true" t="shared" si="17" ref="H142:H173">I142-G142</f>
        <v>0</v>
      </c>
      <c r="I142" s="148"/>
      <c r="J142" s="47">
        <f>SUM(I142/10)</f>
        <v>0</v>
      </c>
      <c r="K142" s="144">
        <f>Eingabe!U4</f>
        <v>0</v>
      </c>
      <c r="L142" s="162"/>
      <c r="M142" s="163"/>
      <c r="N142" s="21"/>
      <c r="O142" s="21"/>
      <c r="P142" s="21"/>
      <c r="Q142" s="21"/>
      <c r="R142" s="21"/>
      <c r="S142" s="21"/>
      <c r="T142" s="21"/>
      <c r="U142" s="30"/>
      <c r="V142" s="29"/>
      <c r="W142" s="29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10" t="s">
        <v>8</v>
      </c>
      <c r="C143" s="41" t="str">
        <f>Eingabe!C5</f>
        <v>Marko Neumayer</v>
      </c>
      <c r="D143" s="79"/>
      <c r="E143" s="125"/>
      <c r="F143" s="17"/>
      <c r="G143" s="5"/>
      <c r="H143" s="5">
        <f t="shared" si="17"/>
        <v>0</v>
      </c>
      <c r="I143" s="148"/>
      <c r="J143" s="5">
        <f>SUM(I143/10)</f>
        <v>0</v>
      </c>
      <c r="K143" s="144">
        <f>Eingabe!U5</f>
        <v>0</v>
      </c>
      <c r="L143" s="149">
        <f aca="true" t="shared" si="18" ref="L143:L174">$I$142-I143</f>
        <v>0</v>
      </c>
      <c r="M143" s="150"/>
      <c r="N143" s="21"/>
      <c r="O143" s="21"/>
      <c r="P143" s="21"/>
      <c r="Q143" s="21"/>
      <c r="R143" s="21"/>
      <c r="S143" s="21"/>
      <c r="T143" s="21"/>
      <c r="U143" s="30"/>
      <c r="V143" s="29"/>
      <c r="W143" s="29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11" t="s">
        <v>9</v>
      </c>
      <c r="C144" s="41" t="str">
        <f>Eingabe!C6</f>
        <v>Gerhard Fischer </v>
      </c>
      <c r="D144" s="79"/>
      <c r="E144" s="125"/>
      <c r="F144" s="17"/>
      <c r="G144" s="5"/>
      <c r="H144" s="5">
        <f t="shared" si="17"/>
        <v>0</v>
      </c>
      <c r="I144" s="148"/>
      <c r="J144" s="5">
        <f aca="true" t="shared" si="19" ref="J144:J190">SUM(I144/10)</f>
        <v>0</v>
      </c>
      <c r="K144" s="144">
        <f>Eingabe!U6</f>
        <v>0</v>
      </c>
      <c r="L144" s="151">
        <f t="shared" si="18"/>
        <v>0</v>
      </c>
      <c r="M144" s="152">
        <f>SUM(I143-I144)</f>
        <v>0</v>
      </c>
      <c r="N144" s="21"/>
      <c r="O144" s="21"/>
      <c r="P144" s="21"/>
      <c r="Q144" s="21"/>
      <c r="R144" s="21"/>
      <c r="S144" s="21"/>
      <c r="T144" s="21"/>
      <c r="U144" s="30"/>
      <c r="V144" s="29"/>
      <c r="W144" s="29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10</v>
      </c>
      <c r="C145" s="41" t="str">
        <f>Eingabe!C7</f>
        <v>Gabi Krausler</v>
      </c>
      <c r="D145" s="79"/>
      <c r="E145" s="125"/>
      <c r="F145" s="17"/>
      <c r="G145" s="5"/>
      <c r="H145" s="5">
        <f t="shared" si="17"/>
        <v>0</v>
      </c>
      <c r="I145" s="148"/>
      <c r="J145" s="5">
        <f t="shared" si="19"/>
        <v>0</v>
      </c>
      <c r="K145" s="144">
        <f>Eingabe!U7</f>
        <v>0</v>
      </c>
      <c r="L145" s="153">
        <f t="shared" si="18"/>
        <v>0</v>
      </c>
      <c r="M145" s="154">
        <f>SUM(I144-I145)</f>
        <v>0</v>
      </c>
      <c r="N145" s="21"/>
      <c r="O145" s="21"/>
      <c r="P145" s="21"/>
      <c r="Q145" s="21"/>
      <c r="R145" s="21"/>
      <c r="S145" s="21"/>
      <c r="T145" s="21"/>
      <c r="U145" s="30"/>
      <c r="V145" s="29"/>
      <c r="W145" s="29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11</v>
      </c>
      <c r="C146" s="41" t="str">
        <f>Eingabe!C8</f>
        <v>Roman Grunner</v>
      </c>
      <c r="D146" s="79"/>
      <c r="E146" s="125"/>
      <c r="F146" s="17"/>
      <c r="G146" s="5"/>
      <c r="H146" s="5">
        <f t="shared" si="17"/>
        <v>0</v>
      </c>
      <c r="I146" s="148"/>
      <c r="J146" s="5">
        <f t="shared" si="19"/>
        <v>0</v>
      </c>
      <c r="K146" s="144">
        <f>Eingabe!U8</f>
        <v>0</v>
      </c>
      <c r="L146" s="153">
        <f t="shared" si="18"/>
        <v>0</v>
      </c>
      <c r="M146" s="154">
        <f aca="true" t="shared" si="20" ref="M146:M191">SUM(I145-I146)</f>
        <v>0</v>
      </c>
      <c r="N146" s="21"/>
      <c r="O146" s="21"/>
      <c r="P146" s="21"/>
      <c r="Q146" s="21"/>
      <c r="R146" s="21"/>
      <c r="S146" s="21"/>
      <c r="T146" s="21"/>
      <c r="U146" s="30"/>
      <c r="V146" s="29"/>
      <c r="W146" s="29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12</v>
      </c>
      <c r="C147" s="41" t="str">
        <f>Eingabe!C9</f>
        <v>Thomas Gebhardt</v>
      </c>
      <c r="D147" s="79"/>
      <c r="E147" s="125"/>
      <c r="F147" s="17"/>
      <c r="G147" s="5"/>
      <c r="H147" s="5">
        <f t="shared" si="17"/>
        <v>0</v>
      </c>
      <c r="I147" s="148"/>
      <c r="J147" s="5">
        <f t="shared" si="19"/>
        <v>0</v>
      </c>
      <c r="K147" s="144">
        <f>Eingabe!U9</f>
        <v>0</v>
      </c>
      <c r="L147" s="153">
        <f t="shared" si="18"/>
        <v>0</v>
      </c>
      <c r="M147" s="154">
        <f t="shared" si="20"/>
        <v>0</v>
      </c>
      <c r="N147" s="21"/>
      <c r="O147" s="21"/>
      <c r="P147" s="21"/>
      <c r="Q147" s="21"/>
      <c r="R147" s="21"/>
      <c r="S147" s="21"/>
      <c r="T147" s="21"/>
      <c r="U147" s="30"/>
      <c r="V147" s="29"/>
      <c r="W147" s="29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13</v>
      </c>
      <c r="C148" s="41" t="str">
        <f>Eingabe!C10</f>
        <v>Walter Müllner </v>
      </c>
      <c r="D148" s="79"/>
      <c r="E148" s="125"/>
      <c r="F148" s="17"/>
      <c r="G148" s="5"/>
      <c r="H148" s="5">
        <f t="shared" si="17"/>
        <v>0</v>
      </c>
      <c r="I148" s="148"/>
      <c r="J148" s="5">
        <f t="shared" si="19"/>
        <v>0</v>
      </c>
      <c r="K148" s="144">
        <f>Eingabe!U10</f>
        <v>0</v>
      </c>
      <c r="L148" s="153">
        <f t="shared" si="18"/>
        <v>0</v>
      </c>
      <c r="M148" s="154">
        <f t="shared" si="20"/>
        <v>0</v>
      </c>
      <c r="N148" s="21"/>
      <c r="O148" s="21"/>
      <c r="P148" s="21"/>
      <c r="Q148" s="21"/>
      <c r="R148" s="21"/>
      <c r="S148" s="21"/>
      <c r="T148" s="21"/>
      <c r="U148" s="30"/>
      <c r="V148" s="29"/>
      <c r="W148" s="29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14</v>
      </c>
      <c r="C149" s="41" t="str">
        <f>Eingabe!C11</f>
        <v>Peter Siding </v>
      </c>
      <c r="D149" s="79"/>
      <c r="E149" s="125"/>
      <c r="F149" s="17"/>
      <c r="G149" s="5"/>
      <c r="H149" s="5">
        <f t="shared" si="17"/>
        <v>0</v>
      </c>
      <c r="I149" s="148"/>
      <c r="J149" s="5">
        <f t="shared" si="19"/>
        <v>0</v>
      </c>
      <c r="K149" s="144">
        <f>Eingabe!U11</f>
        <v>0</v>
      </c>
      <c r="L149" s="153">
        <f t="shared" si="18"/>
        <v>0</v>
      </c>
      <c r="M149" s="154">
        <f t="shared" si="20"/>
        <v>0</v>
      </c>
      <c r="N149" s="21"/>
      <c r="O149" s="21"/>
      <c r="P149" s="21"/>
      <c r="Q149" s="21"/>
      <c r="R149" s="21"/>
      <c r="S149" s="21"/>
      <c r="T149" s="21"/>
      <c r="U149" s="30"/>
      <c r="V149" s="29"/>
      <c r="W149" s="29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15</v>
      </c>
      <c r="C150" s="41" t="str">
        <f>Eingabe!C12</f>
        <v>Leo Rebler</v>
      </c>
      <c r="D150" s="79"/>
      <c r="E150" s="125"/>
      <c r="F150" s="17"/>
      <c r="G150" s="5"/>
      <c r="H150" s="5">
        <f t="shared" si="17"/>
        <v>0</v>
      </c>
      <c r="I150" s="148"/>
      <c r="J150" s="5">
        <f t="shared" si="19"/>
        <v>0</v>
      </c>
      <c r="K150" s="144">
        <f>Eingabe!U12</f>
        <v>0</v>
      </c>
      <c r="L150" s="153">
        <f t="shared" si="18"/>
        <v>0</v>
      </c>
      <c r="M150" s="154">
        <f t="shared" si="20"/>
        <v>0</v>
      </c>
      <c r="N150" s="21"/>
      <c r="O150" s="21"/>
      <c r="P150" s="21"/>
      <c r="Q150" s="21"/>
      <c r="R150" s="21"/>
      <c r="S150" s="21"/>
      <c r="T150" s="21"/>
      <c r="U150" s="30"/>
      <c r="V150" s="29"/>
      <c r="W150" s="29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16</v>
      </c>
      <c r="C151" s="41" t="str">
        <f>Eingabe!C13</f>
        <v>Thomas Sanda</v>
      </c>
      <c r="D151" s="79"/>
      <c r="E151" s="125"/>
      <c r="F151" s="17"/>
      <c r="G151" s="5"/>
      <c r="H151" s="5">
        <f t="shared" si="17"/>
        <v>0</v>
      </c>
      <c r="I151" s="148"/>
      <c r="J151" s="5">
        <f t="shared" si="19"/>
        <v>0</v>
      </c>
      <c r="K151" s="144">
        <f>Eingabe!U13</f>
        <v>0</v>
      </c>
      <c r="L151" s="153">
        <f t="shared" si="18"/>
        <v>0</v>
      </c>
      <c r="M151" s="154">
        <f t="shared" si="20"/>
        <v>0</v>
      </c>
      <c r="N151" s="21"/>
      <c r="O151" s="21"/>
      <c r="P151" s="21"/>
      <c r="Q151" s="21"/>
      <c r="R151" s="21"/>
      <c r="S151" s="21"/>
      <c r="T151" s="21"/>
      <c r="U151" s="30"/>
      <c r="V151" s="29"/>
      <c r="W151" s="29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17</v>
      </c>
      <c r="C152" s="41" t="str">
        <f>Eingabe!C14</f>
        <v>Thomas Nowak </v>
      </c>
      <c r="D152" s="79"/>
      <c r="E152" s="125"/>
      <c r="F152" s="17"/>
      <c r="G152" s="5"/>
      <c r="H152" s="5">
        <f t="shared" si="17"/>
        <v>0</v>
      </c>
      <c r="I152" s="148"/>
      <c r="J152" s="5">
        <f t="shared" si="19"/>
        <v>0</v>
      </c>
      <c r="K152" s="144">
        <f>Eingabe!U14</f>
        <v>0</v>
      </c>
      <c r="L152" s="153">
        <f t="shared" si="18"/>
        <v>0</v>
      </c>
      <c r="M152" s="154">
        <f t="shared" si="20"/>
        <v>0</v>
      </c>
      <c r="N152" s="21"/>
      <c r="O152" s="21"/>
      <c r="P152" s="21"/>
      <c r="Q152" s="21"/>
      <c r="R152" s="21"/>
      <c r="S152" s="21"/>
      <c r="T152" s="21"/>
      <c r="U152" s="30"/>
      <c r="V152" s="29"/>
      <c r="W152" s="29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18</v>
      </c>
      <c r="C153" s="41" t="str">
        <f>Eingabe!C15</f>
        <v>Roland Dobritzhofer</v>
      </c>
      <c r="D153" s="79"/>
      <c r="E153" s="125"/>
      <c r="F153" s="17"/>
      <c r="G153" s="5"/>
      <c r="H153" s="5">
        <f t="shared" si="17"/>
        <v>0</v>
      </c>
      <c r="I153" s="148"/>
      <c r="J153" s="5">
        <f t="shared" si="19"/>
        <v>0</v>
      </c>
      <c r="K153" s="144">
        <f>Eingabe!U15</f>
        <v>0</v>
      </c>
      <c r="L153" s="153">
        <f t="shared" si="18"/>
        <v>0</v>
      </c>
      <c r="M153" s="154">
        <f t="shared" si="20"/>
        <v>0</v>
      </c>
      <c r="N153" s="21"/>
      <c r="O153" s="21"/>
      <c r="P153" s="21"/>
      <c r="Q153" s="21"/>
      <c r="R153" s="21"/>
      <c r="S153" s="21"/>
      <c r="T153" s="21"/>
      <c r="U153" s="30"/>
      <c r="V153" s="29"/>
      <c r="W153" s="29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19</v>
      </c>
      <c r="C154" s="41" t="str">
        <f>Eingabe!C16</f>
        <v>Gerlinde Herzog</v>
      </c>
      <c r="D154" s="79"/>
      <c r="E154" s="125"/>
      <c r="F154" s="17"/>
      <c r="G154" s="5"/>
      <c r="H154" s="5">
        <f t="shared" si="17"/>
        <v>0</v>
      </c>
      <c r="I154" s="148"/>
      <c r="J154" s="5">
        <f t="shared" si="19"/>
        <v>0</v>
      </c>
      <c r="K154" s="144">
        <f>Eingabe!U16</f>
        <v>0</v>
      </c>
      <c r="L154" s="153">
        <f t="shared" si="18"/>
        <v>0</v>
      </c>
      <c r="M154" s="154">
        <f t="shared" si="20"/>
        <v>0</v>
      </c>
      <c r="N154" s="21"/>
      <c r="O154" s="21"/>
      <c r="P154" s="21"/>
      <c r="Q154" s="21"/>
      <c r="R154" s="21"/>
      <c r="S154" s="21"/>
      <c r="T154" s="21"/>
      <c r="U154" s="30"/>
      <c r="V154" s="29"/>
      <c r="W154" s="29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20</v>
      </c>
      <c r="C155" s="41" t="str">
        <f>Eingabe!C17</f>
        <v>Franz Wessely</v>
      </c>
      <c r="D155" s="79"/>
      <c r="E155" s="125"/>
      <c r="F155" s="17"/>
      <c r="G155" s="5"/>
      <c r="H155" s="5">
        <f t="shared" si="17"/>
        <v>0</v>
      </c>
      <c r="I155" s="148"/>
      <c r="J155" s="5">
        <f t="shared" si="19"/>
        <v>0</v>
      </c>
      <c r="K155" s="144">
        <f>Eingabe!U17</f>
        <v>0</v>
      </c>
      <c r="L155" s="153">
        <f t="shared" si="18"/>
        <v>0</v>
      </c>
      <c r="M155" s="154">
        <f t="shared" si="20"/>
        <v>0</v>
      </c>
      <c r="N155" s="21"/>
      <c r="O155" s="21"/>
      <c r="P155" s="21"/>
      <c r="Q155" s="21"/>
      <c r="R155" s="21"/>
      <c r="S155" s="21"/>
      <c r="T155" s="21"/>
      <c r="U155" s="30"/>
      <c r="V155" s="29"/>
      <c r="W155" s="29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21</v>
      </c>
      <c r="C156" s="41" t="str">
        <f>Eingabe!C18</f>
        <v>Per Bosch</v>
      </c>
      <c r="D156" s="79"/>
      <c r="E156" s="125"/>
      <c r="F156" s="17"/>
      <c r="G156" s="5"/>
      <c r="H156" s="5">
        <f t="shared" si="17"/>
        <v>0</v>
      </c>
      <c r="I156" s="148"/>
      <c r="J156" s="5">
        <f t="shared" si="19"/>
        <v>0</v>
      </c>
      <c r="K156" s="144">
        <f>Eingabe!U18</f>
        <v>0</v>
      </c>
      <c r="L156" s="153">
        <f t="shared" si="18"/>
        <v>0</v>
      </c>
      <c r="M156" s="154">
        <f t="shared" si="20"/>
        <v>0</v>
      </c>
      <c r="N156" s="21"/>
      <c r="O156" s="21"/>
      <c r="P156" s="21"/>
      <c r="Q156" s="21"/>
      <c r="R156" s="21"/>
      <c r="S156" s="21"/>
      <c r="T156" s="21"/>
      <c r="U156" s="30"/>
      <c r="V156" s="29"/>
      <c r="W156" s="29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22</v>
      </c>
      <c r="C157" s="41">
        <f>Eingabe!C19</f>
        <v>16</v>
      </c>
      <c r="D157" s="79"/>
      <c r="E157" s="125"/>
      <c r="F157" s="17"/>
      <c r="G157" s="5"/>
      <c r="H157" s="5">
        <f t="shared" si="17"/>
        <v>0</v>
      </c>
      <c r="I157" s="148"/>
      <c r="J157" s="5">
        <f t="shared" si="19"/>
        <v>0</v>
      </c>
      <c r="K157" s="144">
        <f>Eingabe!U19</f>
        <v>0</v>
      </c>
      <c r="L157" s="153">
        <f t="shared" si="18"/>
        <v>0</v>
      </c>
      <c r="M157" s="154">
        <f t="shared" si="20"/>
        <v>0</v>
      </c>
      <c r="N157" s="21"/>
      <c r="O157" s="21"/>
      <c r="P157" s="21"/>
      <c r="Q157" s="21"/>
      <c r="R157" s="21"/>
      <c r="S157" s="21"/>
      <c r="T157" s="21"/>
      <c r="U157" s="30"/>
      <c r="V157" s="29"/>
      <c r="W157" s="29"/>
      <c r="X157" s="21"/>
      <c r="Y157" s="21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23</v>
      </c>
      <c r="C158" s="41">
        <f>Eingabe!C20</f>
        <v>17</v>
      </c>
      <c r="D158" s="79"/>
      <c r="E158" s="125"/>
      <c r="F158" s="17"/>
      <c r="G158" s="5"/>
      <c r="H158" s="5">
        <f t="shared" si="17"/>
        <v>0</v>
      </c>
      <c r="I158" s="148"/>
      <c r="J158" s="5">
        <f t="shared" si="19"/>
        <v>0</v>
      </c>
      <c r="K158" s="144">
        <f>Eingabe!U20</f>
        <v>0</v>
      </c>
      <c r="L158" s="153">
        <f t="shared" si="18"/>
        <v>0</v>
      </c>
      <c r="M158" s="154">
        <f t="shared" si="20"/>
        <v>0</v>
      </c>
      <c r="N158" s="21"/>
      <c r="O158" s="21"/>
      <c r="P158" s="21"/>
      <c r="Q158" s="21"/>
      <c r="R158" s="21"/>
      <c r="S158" s="21"/>
      <c r="T158" s="21"/>
      <c r="U158" s="30"/>
      <c r="V158" s="29"/>
      <c r="W158" s="29"/>
      <c r="X158" s="21"/>
      <c r="Y158" s="21"/>
      <c r="Z158" s="16"/>
      <c r="AA158" s="16"/>
      <c r="AB158" s="16"/>
      <c r="AC158" s="16"/>
      <c r="AD158" s="16"/>
      <c r="AE158" s="16"/>
    </row>
    <row r="159" spans="2:31" ht="26.25" customHeight="1">
      <c r="B159" s="8" t="s">
        <v>24</v>
      </c>
      <c r="C159" s="41">
        <f>Eingabe!C21</f>
        <v>18</v>
      </c>
      <c r="D159" s="79"/>
      <c r="E159" s="125"/>
      <c r="F159" s="17"/>
      <c r="G159" s="5"/>
      <c r="H159" s="5">
        <f t="shared" si="17"/>
        <v>0</v>
      </c>
      <c r="I159" s="148"/>
      <c r="J159" s="5">
        <f t="shared" si="19"/>
        <v>0</v>
      </c>
      <c r="K159" s="144">
        <f>Eingabe!U21</f>
        <v>0</v>
      </c>
      <c r="L159" s="153">
        <f t="shared" si="18"/>
        <v>0</v>
      </c>
      <c r="M159" s="154">
        <f t="shared" si="20"/>
        <v>0</v>
      </c>
      <c r="N159" s="21"/>
      <c r="O159" s="21"/>
      <c r="P159" s="21"/>
      <c r="Q159" s="21"/>
      <c r="R159" s="21"/>
      <c r="S159" s="21"/>
      <c r="T159" s="21"/>
      <c r="U159" s="30"/>
      <c r="V159" s="29"/>
      <c r="W159" s="29"/>
      <c r="X159" s="21"/>
      <c r="Y159" s="21"/>
      <c r="Z159" s="16"/>
      <c r="AA159" s="16"/>
      <c r="AB159" s="16"/>
      <c r="AC159" s="16"/>
      <c r="AD159" s="16"/>
      <c r="AE159" s="16"/>
    </row>
    <row r="160" spans="2:31" ht="26.25" customHeight="1">
      <c r="B160" s="8" t="s">
        <v>25</v>
      </c>
      <c r="C160" s="41">
        <f>Eingabe!C22</f>
        <v>19</v>
      </c>
      <c r="D160" s="79"/>
      <c r="E160" s="125"/>
      <c r="F160" s="17"/>
      <c r="G160" s="5"/>
      <c r="H160" s="5">
        <f t="shared" si="17"/>
        <v>0</v>
      </c>
      <c r="I160" s="148"/>
      <c r="J160" s="5">
        <f t="shared" si="19"/>
        <v>0</v>
      </c>
      <c r="K160" s="144">
        <f>Eingabe!U22</f>
        <v>0</v>
      </c>
      <c r="L160" s="153">
        <f t="shared" si="18"/>
        <v>0</v>
      </c>
      <c r="M160" s="154">
        <f t="shared" si="20"/>
        <v>0</v>
      </c>
      <c r="N160" s="21"/>
      <c r="O160" s="21"/>
      <c r="P160" s="21"/>
      <c r="Q160" s="21"/>
      <c r="R160" s="21"/>
      <c r="S160" s="21"/>
      <c r="T160" s="21"/>
      <c r="U160" s="30"/>
      <c r="V160" s="29"/>
      <c r="W160" s="29"/>
      <c r="X160" s="21"/>
      <c r="Y160" s="21"/>
      <c r="Z160" s="16"/>
      <c r="AA160" s="16"/>
      <c r="AB160" s="16"/>
      <c r="AC160" s="16"/>
      <c r="AD160" s="16"/>
      <c r="AE160" s="16"/>
    </row>
    <row r="161" spans="2:31" ht="26.25" customHeight="1">
      <c r="B161" s="8" t="s">
        <v>26</v>
      </c>
      <c r="C161" s="41">
        <f>Eingabe!C23</f>
        <v>20</v>
      </c>
      <c r="D161" s="79"/>
      <c r="E161" s="125"/>
      <c r="F161" s="17"/>
      <c r="G161" s="5"/>
      <c r="H161" s="5">
        <f t="shared" si="17"/>
        <v>0</v>
      </c>
      <c r="I161" s="148"/>
      <c r="J161" s="5">
        <f t="shared" si="19"/>
        <v>0</v>
      </c>
      <c r="K161" s="144">
        <f>Eingabe!U23</f>
        <v>0</v>
      </c>
      <c r="L161" s="153">
        <f t="shared" si="18"/>
        <v>0</v>
      </c>
      <c r="M161" s="154">
        <f t="shared" si="20"/>
        <v>0</v>
      </c>
      <c r="N161" s="21"/>
      <c r="O161" s="21"/>
      <c r="P161" s="21"/>
      <c r="Q161" s="21"/>
      <c r="R161" s="21"/>
      <c r="S161" s="21"/>
      <c r="T161" s="21"/>
      <c r="U161" s="30"/>
      <c r="V161" s="29"/>
      <c r="W161" s="29"/>
      <c r="X161" s="21"/>
      <c r="Y161" s="21"/>
      <c r="Z161" s="16"/>
      <c r="AA161" s="16"/>
      <c r="AB161" s="16"/>
      <c r="AC161" s="16"/>
      <c r="AD161" s="16"/>
      <c r="AE161" s="16"/>
    </row>
    <row r="162" spans="2:31" ht="26.25" customHeight="1">
      <c r="B162" s="8" t="s">
        <v>27</v>
      </c>
      <c r="C162" s="41">
        <f>Eingabe!C24</f>
        <v>21</v>
      </c>
      <c r="D162" s="79"/>
      <c r="E162" s="125"/>
      <c r="F162" s="17"/>
      <c r="G162" s="5"/>
      <c r="H162" s="5">
        <f t="shared" si="17"/>
        <v>0</v>
      </c>
      <c r="I162" s="148"/>
      <c r="J162" s="5">
        <f t="shared" si="19"/>
        <v>0</v>
      </c>
      <c r="K162" s="144">
        <f>Eingabe!U24</f>
        <v>0</v>
      </c>
      <c r="L162" s="153">
        <f t="shared" si="18"/>
        <v>0</v>
      </c>
      <c r="M162" s="154">
        <f t="shared" si="20"/>
        <v>0</v>
      </c>
      <c r="N162" s="21"/>
      <c r="O162" s="21"/>
      <c r="P162" s="21"/>
      <c r="Q162" s="21"/>
      <c r="R162" s="21"/>
      <c r="S162" s="21"/>
      <c r="T162" s="21"/>
      <c r="U162" s="30"/>
      <c r="V162" s="29"/>
      <c r="W162" s="29"/>
      <c r="X162" s="21"/>
      <c r="Y162" s="21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28</v>
      </c>
      <c r="C163" s="41">
        <f>Eingabe!C25</f>
        <v>22</v>
      </c>
      <c r="D163" s="79"/>
      <c r="E163" s="125"/>
      <c r="F163" s="17"/>
      <c r="G163" s="5"/>
      <c r="H163" s="5">
        <f t="shared" si="17"/>
        <v>0</v>
      </c>
      <c r="I163" s="148"/>
      <c r="J163" s="5">
        <f t="shared" si="19"/>
        <v>0</v>
      </c>
      <c r="K163" s="144">
        <f>Eingabe!U25</f>
        <v>0</v>
      </c>
      <c r="L163" s="153">
        <f t="shared" si="18"/>
        <v>0</v>
      </c>
      <c r="M163" s="154">
        <f t="shared" si="20"/>
        <v>0</v>
      </c>
      <c r="N163" s="21"/>
      <c r="O163" s="21"/>
      <c r="P163" s="21"/>
      <c r="Q163" s="21"/>
      <c r="R163" s="21"/>
      <c r="S163" s="21"/>
      <c r="T163" s="21"/>
      <c r="U163" s="30"/>
      <c r="V163" s="29"/>
      <c r="W163" s="29"/>
      <c r="X163" s="21"/>
      <c r="Y163" s="21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29</v>
      </c>
      <c r="C164" s="41">
        <f>Eingabe!C26</f>
        <v>23</v>
      </c>
      <c r="D164" s="79"/>
      <c r="E164" s="125"/>
      <c r="F164" s="17"/>
      <c r="G164" s="5"/>
      <c r="H164" s="5">
        <f t="shared" si="17"/>
        <v>0</v>
      </c>
      <c r="I164" s="148"/>
      <c r="J164" s="5">
        <f t="shared" si="19"/>
        <v>0</v>
      </c>
      <c r="K164" s="144">
        <f>Eingabe!U26</f>
        <v>0</v>
      </c>
      <c r="L164" s="153">
        <f t="shared" si="18"/>
        <v>0</v>
      </c>
      <c r="M164" s="154">
        <f t="shared" si="20"/>
        <v>0</v>
      </c>
      <c r="N164" s="21"/>
      <c r="O164" s="21"/>
      <c r="P164" s="21"/>
      <c r="Q164" s="21"/>
      <c r="R164" s="21"/>
      <c r="S164" s="21"/>
      <c r="T164" s="21"/>
      <c r="U164" s="30"/>
      <c r="V164" s="29"/>
      <c r="W164" s="29"/>
      <c r="X164" s="21"/>
      <c r="Y164" s="21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30</v>
      </c>
      <c r="C165" s="41">
        <f>Eingabe!C27</f>
        <v>24</v>
      </c>
      <c r="D165" s="79"/>
      <c r="E165" s="125"/>
      <c r="F165" s="17"/>
      <c r="G165" s="5"/>
      <c r="H165" s="5">
        <f t="shared" si="17"/>
        <v>0</v>
      </c>
      <c r="I165" s="148"/>
      <c r="J165" s="5">
        <f t="shared" si="19"/>
        <v>0</v>
      </c>
      <c r="K165" s="144">
        <f>Eingabe!U27</f>
        <v>0</v>
      </c>
      <c r="L165" s="153">
        <f t="shared" si="18"/>
        <v>0</v>
      </c>
      <c r="M165" s="154">
        <f t="shared" si="20"/>
        <v>0</v>
      </c>
      <c r="N165" s="21"/>
      <c r="O165" s="21"/>
      <c r="P165" s="21"/>
      <c r="Q165" s="21"/>
      <c r="R165" s="21"/>
      <c r="S165" s="21"/>
      <c r="T165" s="21"/>
      <c r="U165" s="30"/>
      <c r="V165" s="29"/>
      <c r="W165" s="29"/>
      <c r="X165" s="21"/>
      <c r="Y165" s="21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31</v>
      </c>
      <c r="C166" s="41">
        <f>Eingabe!C28</f>
        <v>25</v>
      </c>
      <c r="D166" s="79"/>
      <c r="E166" s="125"/>
      <c r="F166" s="17"/>
      <c r="G166" s="5"/>
      <c r="H166" s="5">
        <f t="shared" si="17"/>
        <v>0</v>
      </c>
      <c r="I166" s="148"/>
      <c r="J166" s="5">
        <f t="shared" si="19"/>
        <v>0</v>
      </c>
      <c r="K166" s="144">
        <f>Eingabe!U28</f>
        <v>0</v>
      </c>
      <c r="L166" s="153">
        <f t="shared" si="18"/>
        <v>0</v>
      </c>
      <c r="M166" s="154">
        <f t="shared" si="20"/>
        <v>0</v>
      </c>
      <c r="N166" s="21"/>
      <c r="O166" s="21"/>
      <c r="P166" s="21"/>
      <c r="Q166" s="21"/>
      <c r="R166" s="21"/>
      <c r="S166" s="21"/>
      <c r="T166" s="21"/>
      <c r="U166" s="30"/>
      <c r="V166" s="29"/>
      <c r="W166" s="29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32</v>
      </c>
      <c r="C167" s="41">
        <f>Eingabe!C29</f>
        <v>26</v>
      </c>
      <c r="D167" s="79"/>
      <c r="E167" s="125"/>
      <c r="F167" s="17"/>
      <c r="G167" s="5"/>
      <c r="H167" s="5">
        <f t="shared" si="17"/>
        <v>0</v>
      </c>
      <c r="I167" s="148"/>
      <c r="J167" s="5">
        <f t="shared" si="19"/>
        <v>0</v>
      </c>
      <c r="K167" s="144">
        <f>Eingabe!U29</f>
        <v>0</v>
      </c>
      <c r="L167" s="153">
        <f t="shared" si="18"/>
        <v>0</v>
      </c>
      <c r="M167" s="154">
        <f t="shared" si="20"/>
        <v>0</v>
      </c>
      <c r="N167" s="21"/>
      <c r="O167" s="21"/>
      <c r="P167" s="21"/>
      <c r="Q167" s="21"/>
      <c r="R167" s="21"/>
      <c r="S167" s="21"/>
      <c r="T167" s="21"/>
      <c r="U167" s="30"/>
      <c r="V167" s="29"/>
      <c r="W167" s="29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33</v>
      </c>
      <c r="C168" s="41">
        <f>Eingabe!C30</f>
        <v>27</v>
      </c>
      <c r="D168" s="79"/>
      <c r="E168" s="125"/>
      <c r="F168" s="17"/>
      <c r="G168" s="5"/>
      <c r="H168" s="5">
        <f t="shared" si="17"/>
        <v>0</v>
      </c>
      <c r="I168" s="148"/>
      <c r="J168" s="5">
        <f t="shared" si="19"/>
        <v>0</v>
      </c>
      <c r="K168" s="144">
        <f>Eingabe!U30</f>
        <v>0</v>
      </c>
      <c r="L168" s="153">
        <f t="shared" si="18"/>
        <v>0</v>
      </c>
      <c r="M168" s="154">
        <f t="shared" si="20"/>
        <v>0</v>
      </c>
      <c r="N168" s="21"/>
      <c r="O168" s="21"/>
      <c r="P168" s="21"/>
      <c r="Q168" s="21"/>
      <c r="R168" s="21"/>
      <c r="S168" s="21"/>
      <c r="T168" s="21"/>
      <c r="U168" s="30"/>
      <c r="V168" s="29"/>
      <c r="W168" s="29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34</v>
      </c>
      <c r="C169" s="41">
        <f>Eingabe!C31</f>
        <v>28</v>
      </c>
      <c r="D169" s="79"/>
      <c r="E169" s="125"/>
      <c r="F169" s="17"/>
      <c r="G169" s="5"/>
      <c r="H169" s="5">
        <f t="shared" si="17"/>
        <v>0</v>
      </c>
      <c r="I169" s="148"/>
      <c r="J169" s="5">
        <f t="shared" si="19"/>
        <v>0</v>
      </c>
      <c r="K169" s="144">
        <f>Eingabe!U31</f>
        <v>0</v>
      </c>
      <c r="L169" s="153">
        <f t="shared" si="18"/>
        <v>0</v>
      </c>
      <c r="M169" s="154">
        <f t="shared" si="20"/>
        <v>0</v>
      </c>
      <c r="N169" s="21"/>
      <c r="O169" s="21"/>
      <c r="P169" s="21"/>
      <c r="Q169" s="21"/>
      <c r="R169" s="21"/>
      <c r="S169" s="21"/>
      <c r="T169" s="21"/>
      <c r="U169" s="30"/>
      <c r="V169" s="29"/>
      <c r="W169" s="29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35</v>
      </c>
      <c r="C170" s="41">
        <f>Eingabe!C32</f>
        <v>29</v>
      </c>
      <c r="D170" s="79"/>
      <c r="E170" s="125"/>
      <c r="F170" s="17"/>
      <c r="G170" s="5"/>
      <c r="H170" s="5">
        <f t="shared" si="17"/>
        <v>0</v>
      </c>
      <c r="I170" s="148"/>
      <c r="J170" s="5">
        <f t="shared" si="19"/>
        <v>0</v>
      </c>
      <c r="K170" s="144">
        <f>Eingabe!U32</f>
        <v>0</v>
      </c>
      <c r="L170" s="153">
        <f t="shared" si="18"/>
        <v>0</v>
      </c>
      <c r="M170" s="154">
        <f t="shared" si="20"/>
        <v>0</v>
      </c>
      <c r="N170" s="21"/>
      <c r="O170" s="21"/>
      <c r="P170" s="21"/>
      <c r="Q170" s="21"/>
      <c r="R170" s="21"/>
      <c r="S170" s="21"/>
      <c r="T170" s="21"/>
      <c r="U170" s="30"/>
      <c r="V170" s="29"/>
      <c r="W170" s="29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36</v>
      </c>
      <c r="C171" s="41">
        <f>Eingabe!C33</f>
        <v>30</v>
      </c>
      <c r="D171" s="79"/>
      <c r="E171" s="125"/>
      <c r="F171" s="17"/>
      <c r="G171" s="5"/>
      <c r="H171" s="5">
        <f t="shared" si="17"/>
        <v>0</v>
      </c>
      <c r="I171" s="148"/>
      <c r="J171" s="5">
        <f t="shared" si="19"/>
        <v>0</v>
      </c>
      <c r="K171" s="144">
        <f>Eingabe!U33</f>
        <v>0</v>
      </c>
      <c r="L171" s="153">
        <f t="shared" si="18"/>
        <v>0</v>
      </c>
      <c r="M171" s="154">
        <f t="shared" si="20"/>
        <v>0</v>
      </c>
      <c r="N171" s="21"/>
      <c r="O171" s="21"/>
      <c r="P171" s="21"/>
      <c r="Q171" s="21"/>
      <c r="R171" s="21"/>
      <c r="S171" s="21"/>
      <c r="T171" s="21"/>
      <c r="U171" s="30"/>
      <c r="V171" s="29"/>
      <c r="W171" s="29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37</v>
      </c>
      <c r="C172" s="41">
        <f>Eingabe!C34</f>
        <v>31</v>
      </c>
      <c r="D172" s="79"/>
      <c r="E172" s="125"/>
      <c r="F172" s="17"/>
      <c r="G172" s="5"/>
      <c r="H172" s="5">
        <f t="shared" si="17"/>
        <v>0</v>
      </c>
      <c r="I172" s="148"/>
      <c r="J172" s="5">
        <f t="shared" si="19"/>
        <v>0</v>
      </c>
      <c r="K172" s="144">
        <f>Eingabe!U34</f>
        <v>0</v>
      </c>
      <c r="L172" s="153">
        <f t="shared" si="18"/>
        <v>0</v>
      </c>
      <c r="M172" s="154">
        <f t="shared" si="20"/>
        <v>0</v>
      </c>
      <c r="N172" s="21"/>
      <c r="O172" s="21"/>
      <c r="P172" s="21"/>
      <c r="Q172" s="21"/>
      <c r="R172" s="21"/>
      <c r="S172" s="21"/>
      <c r="T172" s="21"/>
      <c r="U172" s="30"/>
      <c r="V172" s="29"/>
      <c r="W172" s="29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38</v>
      </c>
      <c r="C173" s="41">
        <f>Eingabe!C35</f>
        <v>32</v>
      </c>
      <c r="D173" s="79"/>
      <c r="E173" s="125"/>
      <c r="F173" s="17"/>
      <c r="G173" s="5"/>
      <c r="H173" s="5">
        <f t="shared" si="17"/>
        <v>0</v>
      </c>
      <c r="I173" s="148"/>
      <c r="J173" s="5">
        <f t="shared" si="19"/>
        <v>0</v>
      </c>
      <c r="K173" s="144">
        <f>Eingabe!U35</f>
        <v>0</v>
      </c>
      <c r="L173" s="153">
        <f t="shared" si="18"/>
        <v>0</v>
      </c>
      <c r="M173" s="154">
        <f t="shared" si="20"/>
        <v>0</v>
      </c>
      <c r="N173" s="21"/>
      <c r="O173" s="21"/>
      <c r="P173" s="21"/>
      <c r="Q173" s="21"/>
      <c r="R173" s="21"/>
      <c r="S173" s="21"/>
      <c r="T173" s="21"/>
      <c r="U173" s="30"/>
      <c r="V173" s="29"/>
      <c r="W173" s="29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39</v>
      </c>
      <c r="C174" s="41">
        <f>Eingabe!C36</f>
        <v>33</v>
      </c>
      <c r="D174" s="79"/>
      <c r="E174" s="125"/>
      <c r="F174" s="17"/>
      <c r="G174" s="5"/>
      <c r="H174" s="5">
        <f aca="true" t="shared" si="21" ref="H174:H191">I174-G174</f>
        <v>0</v>
      </c>
      <c r="I174" s="148"/>
      <c r="J174" s="5">
        <f t="shared" si="19"/>
        <v>0</v>
      </c>
      <c r="K174" s="144">
        <f>Eingabe!U36</f>
        <v>0</v>
      </c>
      <c r="L174" s="153">
        <f t="shared" si="18"/>
        <v>0</v>
      </c>
      <c r="M174" s="154">
        <f t="shared" si="20"/>
        <v>0</v>
      </c>
      <c r="N174" s="21"/>
      <c r="O174" s="21"/>
      <c r="P174" s="21"/>
      <c r="Q174" s="21"/>
      <c r="R174" s="21"/>
      <c r="S174" s="21"/>
      <c r="T174" s="21"/>
      <c r="U174" s="30"/>
      <c r="V174" s="29"/>
      <c r="W174" s="29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40</v>
      </c>
      <c r="C175" s="41">
        <f>Eingabe!C37</f>
        <v>34</v>
      </c>
      <c r="D175" s="79"/>
      <c r="E175" s="125"/>
      <c r="F175" s="17"/>
      <c r="G175" s="5"/>
      <c r="H175" s="5">
        <f t="shared" si="21"/>
        <v>0</v>
      </c>
      <c r="I175" s="148"/>
      <c r="J175" s="5">
        <f t="shared" si="19"/>
        <v>0</v>
      </c>
      <c r="K175" s="144">
        <f>Eingabe!U37</f>
        <v>0</v>
      </c>
      <c r="L175" s="153">
        <f aca="true" t="shared" si="22" ref="L175:L191">$I$142-I175</f>
        <v>0</v>
      </c>
      <c r="M175" s="154">
        <f t="shared" si="20"/>
        <v>0</v>
      </c>
      <c r="N175" s="21"/>
      <c r="O175" s="21"/>
      <c r="P175" s="21"/>
      <c r="Q175" s="21"/>
      <c r="R175" s="21"/>
      <c r="S175" s="21"/>
      <c r="T175" s="21"/>
      <c r="U175" s="30"/>
      <c r="V175" s="29"/>
      <c r="W175" s="29"/>
      <c r="X175" s="21"/>
      <c r="Y175" s="21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41</v>
      </c>
      <c r="C176" s="41">
        <f>Eingabe!C38</f>
        <v>35</v>
      </c>
      <c r="D176" s="79"/>
      <c r="E176" s="125"/>
      <c r="F176" s="17"/>
      <c r="G176" s="5"/>
      <c r="H176" s="5">
        <f t="shared" si="21"/>
        <v>0</v>
      </c>
      <c r="I176" s="148"/>
      <c r="J176" s="5">
        <f t="shared" si="19"/>
        <v>0</v>
      </c>
      <c r="K176" s="144">
        <f>Eingabe!U38</f>
        <v>0</v>
      </c>
      <c r="L176" s="153">
        <f t="shared" si="22"/>
        <v>0</v>
      </c>
      <c r="M176" s="154">
        <f t="shared" si="20"/>
        <v>0</v>
      </c>
      <c r="N176" s="21"/>
      <c r="O176" s="21"/>
      <c r="P176" s="21"/>
      <c r="Q176" s="21"/>
      <c r="R176" s="21"/>
      <c r="S176" s="21"/>
      <c r="T176" s="21"/>
      <c r="U176" s="30"/>
      <c r="V176" s="29"/>
      <c r="W176" s="29"/>
      <c r="X176" s="21"/>
      <c r="Y176" s="21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42</v>
      </c>
      <c r="C177" s="41">
        <f>Eingabe!C39</f>
        <v>36</v>
      </c>
      <c r="D177" s="79"/>
      <c r="E177" s="125"/>
      <c r="F177" s="17"/>
      <c r="G177" s="5"/>
      <c r="H177" s="5">
        <f t="shared" si="21"/>
        <v>0</v>
      </c>
      <c r="I177" s="148"/>
      <c r="J177" s="5">
        <f t="shared" si="19"/>
        <v>0</v>
      </c>
      <c r="K177" s="144">
        <f>Eingabe!U39</f>
        <v>0</v>
      </c>
      <c r="L177" s="153">
        <f t="shared" si="22"/>
        <v>0</v>
      </c>
      <c r="M177" s="154">
        <f t="shared" si="20"/>
        <v>0</v>
      </c>
      <c r="N177" s="21"/>
      <c r="O177" s="21"/>
      <c r="P177" s="21"/>
      <c r="Q177" s="21"/>
      <c r="R177" s="21"/>
      <c r="S177" s="21"/>
      <c r="T177" s="21"/>
      <c r="U177" s="30"/>
      <c r="V177" s="29"/>
      <c r="W177" s="29"/>
      <c r="X177" s="21"/>
      <c r="Y177" s="21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43</v>
      </c>
      <c r="C178" s="41">
        <f>Eingabe!C40</f>
        <v>37</v>
      </c>
      <c r="D178" s="79"/>
      <c r="E178" s="125"/>
      <c r="F178" s="17"/>
      <c r="G178" s="5"/>
      <c r="H178" s="5">
        <f t="shared" si="21"/>
        <v>0</v>
      </c>
      <c r="I178" s="148"/>
      <c r="J178" s="5">
        <f t="shared" si="19"/>
        <v>0</v>
      </c>
      <c r="K178" s="144">
        <f>Eingabe!U40</f>
        <v>0</v>
      </c>
      <c r="L178" s="153">
        <f t="shared" si="22"/>
        <v>0</v>
      </c>
      <c r="M178" s="154">
        <f t="shared" si="20"/>
        <v>0</v>
      </c>
      <c r="N178" s="21"/>
      <c r="O178" s="21"/>
      <c r="P178" s="21"/>
      <c r="Q178" s="21"/>
      <c r="R178" s="21"/>
      <c r="S178" s="21"/>
      <c r="T178" s="21"/>
      <c r="U178" s="30"/>
      <c r="V178" s="29"/>
      <c r="W178" s="29"/>
      <c r="X178" s="21"/>
      <c r="Y178" s="21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44</v>
      </c>
      <c r="C179" s="41">
        <f>Eingabe!C41</f>
        <v>38</v>
      </c>
      <c r="D179" s="79"/>
      <c r="E179" s="125"/>
      <c r="F179" s="17"/>
      <c r="G179" s="5"/>
      <c r="H179" s="5">
        <f t="shared" si="21"/>
        <v>0</v>
      </c>
      <c r="I179" s="148"/>
      <c r="J179" s="5">
        <f t="shared" si="19"/>
        <v>0</v>
      </c>
      <c r="K179" s="144">
        <f>Eingabe!U41</f>
        <v>0</v>
      </c>
      <c r="L179" s="153">
        <f t="shared" si="22"/>
        <v>0</v>
      </c>
      <c r="M179" s="154">
        <f t="shared" si="20"/>
        <v>0</v>
      </c>
      <c r="N179" s="21"/>
      <c r="O179" s="21"/>
      <c r="P179" s="21"/>
      <c r="Q179" s="21"/>
      <c r="R179" s="21"/>
      <c r="S179" s="21"/>
      <c r="T179" s="21"/>
      <c r="U179" s="30"/>
      <c r="V179" s="29"/>
      <c r="W179" s="29"/>
      <c r="X179" s="21"/>
      <c r="Y179" s="21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45</v>
      </c>
      <c r="C180" s="41">
        <f>Eingabe!C42</f>
        <v>39</v>
      </c>
      <c r="D180" s="79"/>
      <c r="E180" s="125"/>
      <c r="F180" s="17"/>
      <c r="G180" s="5"/>
      <c r="H180" s="5">
        <f t="shared" si="21"/>
        <v>0</v>
      </c>
      <c r="I180" s="148"/>
      <c r="J180" s="5">
        <f t="shared" si="19"/>
        <v>0</v>
      </c>
      <c r="K180" s="144">
        <f>Eingabe!U42</f>
        <v>0</v>
      </c>
      <c r="L180" s="153">
        <f t="shared" si="22"/>
        <v>0</v>
      </c>
      <c r="M180" s="154">
        <f t="shared" si="20"/>
        <v>0</v>
      </c>
      <c r="N180" s="21"/>
      <c r="O180" s="21"/>
      <c r="P180" s="21"/>
      <c r="Q180" s="21"/>
      <c r="R180" s="21"/>
      <c r="S180" s="21"/>
      <c r="T180" s="21"/>
      <c r="U180" s="30"/>
      <c r="V180" s="29"/>
      <c r="W180" s="29"/>
      <c r="X180" s="21"/>
      <c r="Y180" s="21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46</v>
      </c>
      <c r="C181" s="41">
        <f>Eingabe!C43</f>
        <v>40</v>
      </c>
      <c r="D181" s="79"/>
      <c r="E181" s="125"/>
      <c r="F181" s="17"/>
      <c r="G181" s="5"/>
      <c r="H181" s="5">
        <f t="shared" si="21"/>
        <v>0</v>
      </c>
      <c r="I181" s="148"/>
      <c r="J181" s="5">
        <f t="shared" si="19"/>
        <v>0</v>
      </c>
      <c r="K181" s="144">
        <f>Eingabe!U43</f>
        <v>0</v>
      </c>
      <c r="L181" s="153">
        <f t="shared" si="22"/>
        <v>0</v>
      </c>
      <c r="M181" s="154">
        <f t="shared" si="20"/>
        <v>0</v>
      </c>
      <c r="N181" s="21"/>
      <c r="O181" s="21"/>
      <c r="P181" s="21"/>
      <c r="Q181" s="21"/>
      <c r="R181" s="21"/>
      <c r="S181" s="21"/>
      <c r="T181" s="21"/>
      <c r="U181" s="30"/>
      <c r="V181" s="29"/>
      <c r="W181" s="29"/>
      <c r="X181" s="21"/>
      <c r="Y181" s="21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47</v>
      </c>
      <c r="C182" s="41">
        <f>Eingabe!C44</f>
        <v>41</v>
      </c>
      <c r="D182" s="79"/>
      <c r="E182" s="125"/>
      <c r="F182" s="17"/>
      <c r="G182" s="5"/>
      <c r="H182" s="5">
        <f t="shared" si="21"/>
        <v>0</v>
      </c>
      <c r="I182" s="148"/>
      <c r="J182" s="5">
        <f t="shared" si="19"/>
        <v>0</v>
      </c>
      <c r="K182" s="144">
        <f>Eingabe!U44</f>
        <v>0</v>
      </c>
      <c r="L182" s="153">
        <f t="shared" si="22"/>
        <v>0</v>
      </c>
      <c r="M182" s="154">
        <f t="shared" si="20"/>
        <v>0</v>
      </c>
      <c r="N182" s="21"/>
      <c r="O182" s="21"/>
      <c r="P182" s="21"/>
      <c r="Q182" s="21"/>
      <c r="R182" s="21"/>
      <c r="S182" s="21"/>
      <c r="T182" s="21"/>
      <c r="U182" s="30"/>
      <c r="V182" s="29"/>
      <c r="W182" s="29"/>
      <c r="X182" s="21"/>
      <c r="Y182" s="21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48</v>
      </c>
      <c r="C183" s="41">
        <f>Eingabe!C45</f>
        <v>42</v>
      </c>
      <c r="D183" s="79"/>
      <c r="E183" s="125"/>
      <c r="F183" s="17"/>
      <c r="G183" s="5"/>
      <c r="H183" s="5">
        <f t="shared" si="21"/>
        <v>0</v>
      </c>
      <c r="I183" s="148"/>
      <c r="J183" s="5">
        <f t="shared" si="19"/>
        <v>0</v>
      </c>
      <c r="K183" s="144">
        <f>Eingabe!U45</f>
        <v>0</v>
      </c>
      <c r="L183" s="153">
        <f t="shared" si="22"/>
        <v>0</v>
      </c>
      <c r="M183" s="154">
        <f t="shared" si="20"/>
        <v>0</v>
      </c>
      <c r="N183" s="21"/>
      <c r="O183" s="21"/>
      <c r="P183" s="21"/>
      <c r="Q183" s="21"/>
      <c r="R183" s="21"/>
      <c r="S183" s="21"/>
      <c r="T183" s="21"/>
      <c r="U183" s="30"/>
      <c r="V183" s="29"/>
      <c r="W183" s="29"/>
      <c r="X183" s="21"/>
      <c r="Y183" s="21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49</v>
      </c>
      <c r="C184" s="41">
        <f>Eingabe!C46</f>
        <v>43</v>
      </c>
      <c r="D184" s="79"/>
      <c r="E184" s="125"/>
      <c r="F184" s="17"/>
      <c r="G184" s="5"/>
      <c r="H184" s="5">
        <f t="shared" si="21"/>
        <v>0</v>
      </c>
      <c r="I184" s="148"/>
      <c r="J184" s="5">
        <f t="shared" si="19"/>
        <v>0</v>
      </c>
      <c r="K184" s="144">
        <f>Eingabe!U46</f>
        <v>0</v>
      </c>
      <c r="L184" s="153">
        <f t="shared" si="22"/>
        <v>0</v>
      </c>
      <c r="M184" s="154">
        <f t="shared" si="20"/>
        <v>0</v>
      </c>
      <c r="N184" s="21"/>
      <c r="O184" s="21"/>
      <c r="P184" s="21"/>
      <c r="Q184" s="21"/>
      <c r="R184" s="21"/>
      <c r="S184" s="21"/>
      <c r="T184" s="21"/>
      <c r="U184" s="30"/>
      <c r="V184" s="29"/>
      <c r="W184" s="29"/>
      <c r="X184" s="21"/>
      <c r="Y184" s="21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50</v>
      </c>
      <c r="C185" s="41">
        <f>Eingabe!C47</f>
        <v>44</v>
      </c>
      <c r="D185" s="79"/>
      <c r="E185" s="125"/>
      <c r="F185" s="17"/>
      <c r="G185" s="5"/>
      <c r="H185" s="5">
        <f t="shared" si="21"/>
        <v>0</v>
      </c>
      <c r="I185" s="148"/>
      <c r="J185" s="5">
        <f t="shared" si="19"/>
        <v>0</v>
      </c>
      <c r="K185" s="144">
        <f>Eingabe!U47</f>
        <v>0</v>
      </c>
      <c r="L185" s="153">
        <f t="shared" si="22"/>
        <v>0</v>
      </c>
      <c r="M185" s="154">
        <f t="shared" si="20"/>
        <v>0</v>
      </c>
      <c r="N185" s="21"/>
      <c r="O185" s="21"/>
      <c r="P185" s="21"/>
      <c r="Q185" s="21"/>
      <c r="R185" s="21"/>
      <c r="S185" s="21"/>
      <c r="T185" s="21"/>
      <c r="U185" s="30"/>
      <c r="V185" s="29"/>
      <c r="W185" s="29"/>
      <c r="X185" s="21"/>
      <c r="Y185" s="21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51</v>
      </c>
      <c r="C186" s="41">
        <f>Eingabe!C48</f>
        <v>45</v>
      </c>
      <c r="D186" s="79"/>
      <c r="E186" s="125"/>
      <c r="F186" s="17"/>
      <c r="G186" s="5"/>
      <c r="H186" s="5">
        <f t="shared" si="21"/>
        <v>0</v>
      </c>
      <c r="I186" s="148"/>
      <c r="J186" s="5">
        <f t="shared" si="19"/>
        <v>0</v>
      </c>
      <c r="K186" s="144">
        <f>Eingabe!U48</f>
        <v>0</v>
      </c>
      <c r="L186" s="153">
        <f t="shared" si="22"/>
        <v>0</v>
      </c>
      <c r="M186" s="154">
        <f t="shared" si="20"/>
        <v>0</v>
      </c>
      <c r="N186" s="21"/>
      <c r="O186" s="21"/>
      <c r="P186" s="21"/>
      <c r="Q186" s="21"/>
      <c r="R186" s="21"/>
      <c r="S186" s="21"/>
      <c r="T186" s="21"/>
      <c r="U186" s="30"/>
      <c r="V186" s="29"/>
      <c r="W186" s="29"/>
      <c r="X186" s="21"/>
      <c r="Y186" s="21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52</v>
      </c>
      <c r="C187" s="41">
        <f>Eingabe!C49</f>
        <v>46</v>
      </c>
      <c r="D187" s="79"/>
      <c r="E187" s="125"/>
      <c r="F187" s="17"/>
      <c r="G187" s="5"/>
      <c r="H187" s="5">
        <f t="shared" si="21"/>
        <v>0</v>
      </c>
      <c r="I187" s="148"/>
      <c r="J187" s="5">
        <f t="shared" si="19"/>
        <v>0</v>
      </c>
      <c r="K187" s="144">
        <f>Eingabe!U49</f>
        <v>0</v>
      </c>
      <c r="L187" s="153">
        <f t="shared" si="22"/>
        <v>0</v>
      </c>
      <c r="M187" s="154">
        <f t="shared" si="20"/>
        <v>0</v>
      </c>
      <c r="N187" s="21"/>
      <c r="O187" s="21"/>
      <c r="P187" s="21"/>
      <c r="Q187" s="21"/>
      <c r="R187" s="21"/>
      <c r="S187" s="21"/>
      <c r="T187" s="21"/>
      <c r="U187" s="30"/>
      <c r="V187" s="29"/>
      <c r="W187" s="29"/>
      <c r="X187" s="21"/>
      <c r="Y187" s="21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53</v>
      </c>
      <c r="C188" s="41">
        <f>Eingabe!C50</f>
        <v>47</v>
      </c>
      <c r="D188" s="79"/>
      <c r="E188" s="125"/>
      <c r="F188" s="17"/>
      <c r="G188" s="5"/>
      <c r="H188" s="5">
        <f t="shared" si="21"/>
        <v>0</v>
      </c>
      <c r="I188" s="148"/>
      <c r="J188" s="5">
        <f t="shared" si="19"/>
        <v>0</v>
      </c>
      <c r="K188" s="144">
        <f>Eingabe!U50</f>
        <v>0</v>
      </c>
      <c r="L188" s="153">
        <f t="shared" si="22"/>
        <v>0</v>
      </c>
      <c r="M188" s="154">
        <f t="shared" si="20"/>
        <v>0</v>
      </c>
      <c r="N188" s="21"/>
      <c r="O188" s="21"/>
      <c r="P188" s="21"/>
      <c r="Q188" s="21"/>
      <c r="R188" s="21"/>
      <c r="S188" s="21"/>
      <c r="T188" s="21"/>
      <c r="U188" s="30"/>
      <c r="V188" s="29"/>
      <c r="W188" s="29"/>
      <c r="X188" s="21"/>
      <c r="Y188" s="21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54</v>
      </c>
      <c r="C189" s="41">
        <f>Eingabe!C51</f>
        <v>48</v>
      </c>
      <c r="D189" s="79"/>
      <c r="E189" s="125"/>
      <c r="F189" s="17"/>
      <c r="G189" s="5"/>
      <c r="H189" s="5">
        <f t="shared" si="21"/>
        <v>0</v>
      </c>
      <c r="I189" s="148"/>
      <c r="J189" s="5">
        <f t="shared" si="19"/>
        <v>0</v>
      </c>
      <c r="K189" s="144">
        <f>Eingabe!U51</f>
        <v>0</v>
      </c>
      <c r="L189" s="153">
        <f t="shared" si="22"/>
        <v>0</v>
      </c>
      <c r="M189" s="154">
        <f t="shared" si="20"/>
        <v>0</v>
      </c>
      <c r="N189" s="21"/>
      <c r="O189" s="21"/>
      <c r="P189" s="21"/>
      <c r="Q189" s="21"/>
      <c r="R189" s="21"/>
      <c r="S189" s="21"/>
      <c r="T189" s="21"/>
      <c r="U189" s="30"/>
      <c r="V189" s="29"/>
      <c r="W189" s="29"/>
      <c r="X189" s="21"/>
      <c r="Y189" s="21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55</v>
      </c>
      <c r="C190" s="41">
        <f>Eingabe!C52</f>
        <v>49</v>
      </c>
      <c r="D190" s="79"/>
      <c r="E190" s="125"/>
      <c r="F190" s="17"/>
      <c r="G190" s="5"/>
      <c r="H190" s="5">
        <f t="shared" si="21"/>
        <v>0</v>
      </c>
      <c r="I190" s="148"/>
      <c r="J190" s="5">
        <f t="shared" si="19"/>
        <v>0</v>
      </c>
      <c r="K190" s="144">
        <f>Eingabe!U52</f>
        <v>0</v>
      </c>
      <c r="L190" s="153">
        <f t="shared" si="22"/>
        <v>0</v>
      </c>
      <c r="M190" s="154">
        <f t="shared" si="20"/>
        <v>0</v>
      </c>
      <c r="N190" s="21"/>
      <c r="O190" s="21"/>
      <c r="P190" s="21"/>
      <c r="Q190" s="21"/>
      <c r="R190" s="21"/>
      <c r="S190" s="21"/>
      <c r="T190" s="21"/>
      <c r="U190" s="30"/>
      <c r="V190" s="29"/>
      <c r="W190" s="29"/>
      <c r="X190" s="21"/>
      <c r="Y190" s="21"/>
      <c r="Z190" s="16"/>
      <c r="AA190" s="16"/>
      <c r="AB190" s="16"/>
      <c r="AC190" s="16"/>
      <c r="AD190" s="16"/>
      <c r="AE190" s="16"/>
    </row>
    <row r="191" spans="2:31" ht="26.25" customHeight="1" thickBot="1">
      <c r="B191" s="18" t="s">
        <v>56</v>
      </c>
      <c r="C191" s="42">
        <f>Eingabe!C53</f>
        <v>50</v>
      </c>
      <c r="D191" s="126"/>
      <c r="F191" s="136"/>
      <c r="G191" s="19"/>
      <c r="H191" s="19">
        <f t="shared" si="21"/>
        <v>0</v>
      </c>
      <c r="I191" s="155"/>
      <c r="J191" s="19">
        <f>SUM(I191/10)</f>
        <v>0</v>
      </c>
      <c r="K191" s="145">
        <f>Eingabe!U53</f>
        <v>0</v>
      </c>
      <c r="L191" s="156">
        <f t="shared" si="22"/>
        <v>0</v>
      </c>
      <c r="M191" s="157">
        <f t="shared" si="20"/>
        <v>0</v>
      </c>
      <c r="N191" s="21"/>
      <c r="O191" s="21"/>
      <c r="P191" s="21"/>
      <c r="Q191" s="21"/>
      <c r="R191" s="21"/>
      <c r="S191" s="21"/>
      <c r="T191" s="21"/>
      <c r="U191" s="30"/>
      <c r="V191" s="29"/>
      <c r="W191" s="29"/>
      <c r="X191" s="21"/>
      <c r="Y191" s="21"/>
      <c r="Z191" s="16"/>
      <c r="AA191" s="16"/>
      <c r="AB191" s="16"/>
      <c r="AC191" s="16"/>
      <c r="AD191" s="16"/>
      <c r="AE191" s="16"/>
    </row>
    <row r="192" spans="2:31" ht="26.25" customHeight="1" thickBot="1">
      <c r="B192" s="206" t="str">
        <f>Eingabe!$B$54</f>
        <v>Punktevergabe: 30,29,28,27,26,25,24,23,22,21,20,19,18,17,16,15,14,13,12,11,10,9,8,7,6,5,4,3,2,1</v>
      </c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8"/>
      <c r="N192" s="21"/>
      <c r="O192" s="21"/>
      <c r="P192" s="27"/>
      <c r="R192" s="29"/>
      <c r="S192" s="30"/>
      <c r="T192" s="30"/>
      <c r="U192" s="30"/>
      <c r="V192" s="29"/>
      <c r="W192" s="29"/>
      <c r="X192" s="21"/>
      <c r="Y192" s="21"/>
      <c r="Z192" s="16"/>
      <c r="AA192" s="16"/>
      <c r="AB192" s="16"/>
      <c r="AC192" s="16"/>
      <c r="AD192" s="16"/>
      <c r="AE192" s="16"/>
    </row>
    <row r="193" spans="2:31" ht="26.25" customHeight="1">
      <c r="B193" s="21"/>
      <c r="C193" s="21"/>
      <c r="D193" s="40"/>
      <c r="F193" s="67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S193" s="29"/>
      <c r="T193" s="30"/>
      <c r="U193" s="30"/>
      <c r="V193" s="30"/>
      <c r="W193" s="29"/>
      <c r="X193" s="29"/>
      <c r="Y193" s="21"/>
      <c r="Z193" s="21"/>
      <c r="AA193" s="16"/>
      <c r="AB193" s="16"/>
      <c r="AC193" s="16"/>
      <c r="AD193" s="16"/>
      <c r="AE193" s="16"/>
    </row>
    <row r="194" spans="2:31" ht="26.25" customHeight="1">
      <c r="B194" s="21"/>
      <c r="C194" s="133"/>
      <c r="D194" s="132"/>
      <c r="E194" s="132" t="s">
        <v>68</v>
      </c>
      <c r="F194" s="31"/>
      <c r="G194" s="21"/>
      <c r="H194" s="100" t="s">
        <v>127</v>
      </c>
      <c r="I194" s="101"/>
      <c r="J194" s="100" t="s">
        <v>128</v>
      </c>
      <c r="K194" s="21"/>
      <c r="L194" s="127">
        <v>1</v>
      </c>
      <c r="M194" s="128">
        <v>2</v>
      </c>
      <c r="N194" s="21"/>
      <c r="O194" s="30"/>
      <c r="P194" s="30"/>
      <c r="Q194" s="30"/>
      <c r="R194" s="29"/>
      <c r="S194" s="29"/>
      <c r="T194" s="21"/>
      <c r="U194" s="21"/>
      <c r="V194" s="21"/>
      <c r="W194" s="21"/>
      <c r="X194" s="21"/>
      <c r="Y194" s="21"/>
      <c r="Z194" s="21"/>
      <c r="AA194" s="16"/>
      <c r="AB194" s="16"/>
      <c r="AC194" s="16"/>
      <c r="AD194" s="16"/>
      <c r="AE194" s="16"/>
    </row>
    <row r="195" spans="2:31" ht="26.25" customHeight="1">
      <c r="B195" s="21"/>
      <c r="C195" s="133"/>
      <c r="D195" s="132"/>
      <c r="E195" s="132" t="s">
        <v>68</v>
      </c>
      <c r="F195" s="31"/>
      <c r="G195" s="21"/>
      <c r="H195" s="102" t="s">
        <v>129</v>
      </c>
      <c r="I195" s="100" t="s">
        <v>4</v>
      </c>
      <c r="J195" s="100" t="s">
        <v>130</v>
      </c>
      <c r="K195" s="21"/>
      <c r="L195" s="129">
        <v>3</v>
      </c>
      <c r="M195" s="130">
        <v>4</v>
      </c>
      <c r="N195" s="21"/>
      <c r="O195" s="30"/>
      <c r="P195" s="30"/>
      <c r="Q195" s="30"/>
      <c r="R195" s="29"/>
      <c r="S195" s="29"/>
      <c r="T195" s="21"/>
      <c r="U195" s="21"/>
      <c r="V195" s="21"/>
      <c r="W195" s="21"/>
      <c r="X195" s="21"/>
      <c r="Y195" s="21"/>
      <c r="Z195" s="21"/>
      <c r="AA195" s="16"/>
      <c r="AB195" s="16"/>
      <c r="AC195" s="16"/>
      <c r="AD195" s="16"/>
      <c r="AE195" s="16"/>
    </row>
    <row r="196" spans="2:31" ht="26.25" customHeight="1">
      <c r="B196" s="21"/>
      <c r="C196" s="133"/>
      <c r="D196" s="132"/>
      <c r="E196" s="132" t="s">
        <v>68</v>
      </c>
      <c r="F196" s="31"/>
      <c r="G196" s="21"/>
      <c r="H196" s="100" t="s">
        <v>129</v>
      </c>
      <c r="I196" s="100" t="s">
        <v>5</v>
      </c>
      <c r="J196" s="100" t="s">
        <v>130</v>
      </c>
      <c r="K196" s="21"/>
      <c r="L196" s="131">
        <v>5</v>
      </c>
      <c r="M196" s="30"/>
      <c r="N196" s="21"/>
      <c r="O196" s="30"/>
      <c r="P196" s="30"/>
      <c r="Q196" s="30"/>
      <c r="R196" s="29"/>
      <c r="S196" s="29"/>
      <c r="T196" s="21"/>
      <c r="U196" s="21"/>
      <c r="V196" s="21"/>
      <c r="W196" s="21"/>
      <c r="X196" s="21"/>
      <c r="Y196" s="21"/>
      <c r="Z196" s="21"/>
      <c r="AA196" s="16"/>
      <c r="AB196" s="16"/>
      <c r="AC196" s="16"/>
      <c r="AD196" s="16"/>
      <c r="AE196" s="16"/>
    </row>
    <row r="197" spans="2:26" ht="26.25" customHeight="1">
      <c r="B197" s="21"/>
      <c r="C197" s="43"/>
      <c r="D197" s="35"/>
      <c r="F197" s="35"/>
      <c r="G197" s="36"/>
      <c r="H197" s="37"/>
      <c r="I197" s="21"/>
      <c r="J197" s="21"/>
      <c r="K197" s="21"/>
      <c r="L197" s="21"/>
      <c r="M197" s="21"/>
      <c r="N197" s="21"/>
      <c r="O197" s="21"/>
      <c r="P197" s="21"/>
      <c r="S197" s="29"/>
      <c r="T197" s="30"/>
      <c r="U197" s="30"/>
      <c r="V197" s="30"/>
      <c r="W197" s="29"/>
      <c r="X197" s="29"/>
      <c r="Y197" s="30"/>
      <c r="Z197" s="29"/>
    </row>
    <row r="198" spans="2:26" ht="26.25" customHeight="1">
      <c r="B198" s="21"/>
      <c r="C198" s="40"/>
      <c r="D198" s="21"/>
      <c r="E198" s="40"/>
      <c r="F198" s="67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S198" s="29"/>
      <c r="T198" s="30"/>
      <c r="U198" s="30"/>
      <c r="V198" s="30"/>
      <c r="W198" s="29"/>
      <c r="X198" s="29"/>
      <c r="Y198" s="30"/>
      <c r="Z198" s="29"/>
    </row>
    <row r="199" spans="2:14" ht="26.25" customHeight="1">
      <c r="B199" s="21"/>
      <c r="C199" s="40"/>
      <c r="D199" s="21"/>
      <c r="E199" s="40"/>
      <c r="F199" s="67"/>
      <c r="G199" s="21"/>
      <c r="H199" s="21"/>
      <c r="I199" s="21"/>
      <c r="J199" s="21"/>
      <c r="K199" s="21"/>
      <c r="L199" s="21"/>
      <c r="M199" s="21"/>
      <c r="N199" s="21"/>
    </row>
    <row r="200" ht="26.25" customHeight="1">
      <c r="C200" s="42"/>
    </row>
    <row r="201" ht="26.25" customHeight="1">
      <c r="C201" s="42"/>
    </row>
  </sheetData>
  <sheetProtection/>
  <mergeCells count="67">
    <mergeCell ref="B29:M29"/>
    <mergeCell ref="B11:M11"/>
    <mergeCell ref="F140:F141"/>
    <mergeCell ref="K140:K141"/>
    <mergeCell ref="H80:H81"/>
    <mergeCell ref="J6:K6"/>
    <mergeCell ref="J7:K7"/>
    <mergeCell ref="J8:K9"/>
    <mergeCell ref="K80:K81"/>
    <mergeCell ref="B12:B13"/>
    <mergeCell ref="K57:K58"/>
    <mergeCell ref="F2:I2"/>
    <mergeCell ref="F3:I3"/>
    <mergeCell ref="F4:I9"/>
    <mergeCell ref="J140:J141"/>
    <mergeCell ref="H140:H141"/>
    <mergeCell ref="J80:J81"/>
    <mergeCell ref="I12:J13"/>
    <mergeCell ref="G140:G141"/>
    <mergeCell ref="F57:F58"/>
    <mergeCell ref="F80:F81"/>
    <mergeCell ref="I35:I36"/>
    <mergeCell ref="J35:J36"/>
    <mergeCell ref="K35:K36"/>
    <mergeCell ref="F35:F36"/>
    <mergeCell ref="H57:H58"/>
    <mergeCell ref="H35:H36"/>
    <mergeCell ref="G35:G36"/>
    <mergeCell ref="B49:M49"/>
    <mergeCell ref="J57:J58"/>
    <mergeCell ref="L12:L13"/>
    <mergeCell ref="E12:E13"/>
    <mergeCell ref="F12:F13"/>
    <mergeCell ref="G12:G13"/>
    <mergeCell ref="C12:C13"/>
    <mergeCell ref="M12:M13"/>
    <mergeCell ref="H12:H13"/>
    <mergeCell ref="D4:E4"/>
    <mergeCell ref="D5:E5"/>
    <mergeCell ref="D6:E9"/>
    <mergeCell ref="B35:B36"/>
    <mergeCell ref="C35:C36"/>
    <mergeCell ref="D35:E36"/>
    <mergeCell ref="B34:M34"/>
    <mergeCell ref="G31:H31"/>
    <mergeCell ref="D12:D13"/>
    <mergeCell ref="K12:K13"/>
    <mergeCell ref="B192:M192"/>
    <mergeCell ref="B132:M132"/>
    <mergeCell ref="B57:B58"/>
    <mergeCell ref="C57:C58"/>
    <mergeCell ref="D57:E58"/>
    <mergeCell ref="G57:G58"/>
    <mergeCell ref="I57:I58"/>
    <mergeCell ref="B80:B81"/>
    <mergeCell ref="C80:C81"/>
    <mergeCell ref="D80:E81"/>
    <mergeCell ref="B79:M79"/>
    <mergeCell ref="B72:M72"/>
    <mergeCell ref="B56:M56"/>
    <mergeCell ref="B139:M139"/>
    <mergeCell ref="B140:B141"/>
    <mergeCell ref="C140:C141"/>
    <mergeCell ref="D140:E141"/>
    <mergeCell ref="I140:I141"/>
    <mergeCell ref="G80:G81"/>
    <mergeCell ref="I80:I8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9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78" t="s">
        <v>149</v>
      </c>
      <c r="C2" s="279"/>
      <c r="D2" s="279"/>
      <c r="E2" s="279"/>
      <c r="F2" s="279"/>
      <c r="G2" s="279"/>
      <c r="H2" s="279"/>
      <c r="I2" s="279"/>
      <c r="J2" s="280"/>
      <c r="K2" s="61"/>
    </row>
    <row r="3" spans="1:77" ht="26.25" thickBot="1">
      <c r="A3" s="67"/>
      <c r="B3" s="87" t="s">
        <v>0</v>
      </c>
      <c r="C3" s="88" t="s">
        <v>1</v>
      </c>
      <c r="D3" s="81">
        <v>42749</v>
      </c>
      <c r="E3" s="81">
        <v>42850</v>
      </c>
      <c r="F3" s="81">
        <v>43011</v>
      </c>
      <c r="G3" s="81">
        <v>43074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42749</v>
      </c>
      <c r="S3" s="71">
        <f>E3</f>
        <v>42850</v>
      </c>
      <c r="T3" s="71">
        <f>F3</f>
        <v>43011</v>
      </c>
      <c r="U3" s="71">
        <f>G3</f>
        <v>43074</v>
      </c>
      <c r="V3" s="73" t="s">
        <v>3</v>
      </c>
      <c r="W3" s="74" t="s">
        <v>2</v>
      </c>
      <c r="X3" s="75" t="s">
        <v>106</v>
      </c>
      <c r="Y3" s="66"/>
      <c r="Z3" s="98">
        <f>R3</f>
        <v>42749</v>
      </c>
      <c r="AA3" s="71">
        <f>S3</f>
        <v>42850</v>
      </c>
      <c r="AB3" s="71">
        <f>T3</f>
        <v>43011</v>
      </c>
      <c r="AC3" s="71">
        <f>U3</f>
        <v>43074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74</v>
      </c>
      <c r="D4" s="48">
        <v>3</v>
      </c>
      <c r="E4" s="48">
        <v>9</v>
      </c>
      <c r="F4" s="48"/>
      <c r="G4" s="48"/>
      <c r="H4" s="80">
        <f t="shared" si="0"/>
        <v>50</v>
      </c>
      <c r="I4" s="80">
        <f t="shared" si="1"/>
        <v>25</v>
      </c>
      <c r="J4" s="82">
        <f t="shared" si="2"/>
        <v>0</v>
      </c>
      <c r="K4" s="66"/>
      <c r="L4" s="62"/>
      <c r="R4" s="94">
        <f>IF(BV4&gt;0,BV4,0)</f>
        <v>28</v>
      </c>
      <c r="S4" s="94">
        <f>IF(BW4&gt;0,BW4,0)</f>
        <v>22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50</v>
      </c>
      <c r="W4" s="96">
        <f aca="true" t="shared" si="4" ref="W4:W35">AVERAGE(Z4:AC4)</f>
        <v>25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28</v>
      </c>
      <c r="AA4" s="94">
        <f aca="true" t="shared" si="7" ref="AA4:AA35">IF(S4&gt;0,S4," ")</f>
        <v>22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9">
        <f>SUM(AG4:AI4)</f>
        <v>0</v>
      </c>
      <c r="AG4" s="58">
        <f>IF(BV4&lt;=BW4,1,0)</f>
        <v>0</v>
      </c>
      <c r="AH4" s="58">
        <f>IF(BV4&lt;=BX4,1,0)</f>
        <v>0</v>
      </c>
      <c r="AI4" s="58">
        <f>IF(BV4&lt;=BY4,1,0)</f>
        <v>0</v>
      </c>
      <c r="AJ4" s="121">
        <f>IF(AF4=3,1000000,0)</f>
        <v>0</v>
      </c>
      <c r="AK4" s="120">
        <f>SUM(AL4:AM4)</f>
        <v>0</v>
      </c>
      <c r="AL4" s="58">
        <f>IF(BW4&lt;=BX4,1,0)</f>
        <v>0</v>
      </c>
      <c r="AM4" s="58">
        <f>IF(BW4&lt;=BY4,1,0)</f>
        <v>0</v>
      </c>
      <c r="AN4" s="122">
        <f>IF(AK4=2,100000,0)</f>
        <v>0</v>
      </c>
      <c r="AO4" s="119">
        <f>SUM(AP4:AP4)</f>
        <v>1</v>
      </c>
      <c r="AP4" s="58">
        <f>IF(BX4&lt;=BY4,1,0)</f>
        <v>1</v>
      </c>
      <c r="AQ4" s="121">
        <f>IF(AO4=1,10000,0)</f>
        <v>10000</v>
      </c>
      <c r="AR4" s="123">
        <f>SUM(AJ4+AN4+AQ4)</f>
        <v>10000</v>
      </c>
      <c r="AS4" s="50" t="s">
        <v>69</v>
      </c>
      <c r="AT4" s="64">
        <f>SUM('SA 2017 SRP-Open'!O14-'SA 2017 SRP-Open'!B14)</f>
        <v>0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28</v>
      </c>
      <c r="BA4" s="62">
        <f>IF(E4=1,30,IF(E4=2,29,IF(E4=3,28,IF(E4=4,27,IF(E4=5,26,IF(E4=6,25,IF(E4=7,24,IF(E4=8,23,0))))))))</f>
        <v>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22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28</v>
      </c>
      <c r="BW4" s="62">
        <f aca="true" t="shared" si="11" ref="BW4:BW35">SUM(BA4+BF4+BK4+BP4)</f>
        <v>22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93</v>
      </c>
      <c r="D5" s="49">
        <v>1</v>
      </c>
      <c r="E5" s="49">
        <v>1</v>
      </c>
      <c r="F5" s="49"/>
      <c r="G5" s="49"/>
      <c r="H5" s="80">
        <f t="shared" si="0"/>
        <v>60</v>
      </c>
      <c r="I5" s="80">
        <f t="shared" si="1"/>
        <v>30</v>
      </c>
      <c r="J5" s="82">
        <f t="shared" si="2"/>
        <v>0</v>
      </c>
      <c r="K5" s="66"/>
      <c r="L5" s="62"/>
      <c r="R5" s="94">
        <f aca="true" t="shared" si="14" ref="R5:R53">IF(BV5&gt;0,BV5,0)</f>
        <v>30</v>
      </c>
      <c r="S5" s="94">
        <f aca="true" t="shared" si="15" ref="S5:S53">IF(BW5&gt;0,BW5,0)</f>
        <v>30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60</v>
      </c>
      <c r="W5" s="96">
        <f t="shared" si="4"/>
        <v>30</v>
      </c>
      <c r="X5" s="97">
        <f t="shared" si="5"/>
        <v>0</v>
      </c>
      <c r="Y5" s="103"/>
      <c r="Z5" s="94">
        <f t="shared" si="6"/>
        <v>30</v>
      </c>
      <c r="AA5" s="94">
        <f t="shared" si="7"/>
        <v>30</v>
      </c>
      <c r="AB5" s="94" t="str">
        <f t="shared" si="8"/>
        <v> </v>
      </c>
      <c r="AC5" s="94" t="str">
        <f t="shared" si="9"/>
        <v> </v>
      </c>
      <c r="AF5" s="119">
        <f aca="true" t="shared" si="18" ref="AF5:AF53">SUM(AG5:AI5)</f>
        <v>1</v>
      </c>
      <c r="AG5" s="58">
        <f aca="true" t="shared" si="19" ref="AG5:AG53">IF(BV5&lt;=BW5,1,0)</f>
        <v>1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21">
        <f aca="true" t="shared" si="22" ref="AJ5:AJ53">IF(AF5=3,1000000,0)</f>
        <v>0</v>
      </c>
      <c r="AK5" s="120">
        <f aca="true" t="shared" si="23" ref="AK5:AK53">SUM(AL5:AM5)</f>
        <v>0</v>
      </c>
      <c r="AL5" s="58">
        <f aca="true" t="shared" si="24" ref="AL5:AL53">IF(BW5&lt;=BX5,1,0)</f>
        <v>0</v>
      </c>
      <c r="AM5" s="58">
        <f aca="true" t="shared" si="25" ref="AM5:AM53">IF(BW5&lt;=BY5,1,0)</f>
        <v>0</v>
      </c>
      <c r="AN5" s="122">
        <f aca="true" t="shared" si="26" ref="AN5:AN53">IF(AK5=2,100000,0)</f>
        <v>0</v>
      </c>
      <c r="AO5" s="119">
        <f aca="true" t="shared" si="27" ref="AO5:AO53">SUM(AP5:AP5)</f>
        <v>1</v>
      </c>
      <c r="AP5" s="58">
        <f aca="true" t="shared" si="28" ref="AP5:AP53">IF(BX5&lt;=BY5,1,0)</f>
        <v>1</v>
      </c>
      <c r="AQ5" s="121">
        <f aca="true" t="shared" si="29" ref="AQ5:AQ53">IF(AO5=1,10000,0)</f>
        <v>10000</v>
      </c>
      <c r="AR5" s="123">
        <f aca="true" t="shared" si="30" ref="AR5:AR53">SUM(AJ5+AN5+AQ5)</f>
        <v>10000</v>
      </c>
      <c r="AS5" s="50" t="s">
        <v>69</v>
      </c>
      <c r="AT5" s="64">
        <f>SUM('SA 2017 SRP-Open'!O15-'SA 2017 SRP-Open'!B15)</f>
        <v>2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30</v>
      </c>
      <c r="BA5" s="62">
        <f aca="true" t="shared" si="32" ref="BA5:BA53">IF(E5=1,30,IF(E5=2,29,IF(E5=3,28,IF(E5=4,27,IF(E5=5,26,IF(E5=6,25,IF(E5=7,24,IF(E5=8,23,0))))))))</f>
        <v>30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30</v>
      </c>
      <c r="BW5" s="62">
        <f t="shared" si="11"/>
        <v>30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80</v>
      </c>
      <c r="D6" s="48">
        <v>5</v>
      </c>
      <c r="E6" s="48">
        <v>3</v>
      </c>
      <c r="F6" s="48"/>
      <c r="G6" s="48"/>
      <c r="H6" s="80">
        <f t="shared" si="0"/>
        <v>54</v>
      </c>
      <c r="I6" s="80">
        <f t="shared" si="1"/>
        <v>27</v>
      </c>
      <c r="J6" s="82">
        <f t="shared" si="2"/>
        <v>0</v>
      </c>
      <c r="K6" s="66"/>
      <c r="L6" s="62"/>
      <c r="R6" s="94">
        <f t="shared" si="14"/>
        <v>26</v>
      </c>
      <c r="S6" s="94">
        <f t="shared" si="15"/>
        <v>28</v>
      </c>
      <c r="T6" s="94">
        <f t="shared" si="16"/>
        <v>0</v>
      </c>
      <c r="U6" s="94">
        <f t="shared" si="17"/>
        <v>0</v>
      </c>
      <c r="V6" s="72">
        <f t="shared" si="3"/>
        <v>54</v>
      </c>
      <c r="W6" s="96">
        <f t="shared" si="4"/>
        <v>27</v>
      </c>
      <c r="X6" s="97">
        <f t="shared" si="5"/>
        <v>0</v>
      </c>
      <c r="Y6" s="103"/>
      <c r="Z6" s="94">
        <f t="shared" si="6"/>
        <v>26</v>
      </c>
      <c r="AA6" s="94">
        <f t="shared" si="7"/>
        <v>28</v>
      </c>
      <c r="AB6" s="94" t="str">
        <f t="shared" si="8"/>
        <v> </v>
      </c>
      <c r="AC6" s="94" t="str">
        <f t="shared" si="9"/>
        <v> </v>
      </c>
      <c r="AF6" s="119">
        <f t="shared" si="18"/>
        <v>1</v>
      </c>
      <c r="AG6" s="58">
        <f t="shared" si="19"/>
        <v>1</v>
      </c>
      <c r="AH6" s="58">
        <f t="shared" si="20"/>
        <v>0</v>
      </c>
      <c r="AI6" s="58">
        <f t="shared" si="21"/>
        <v>0</v>
      </c>
      <c r="AJ6" s="121">
        <f t="shared" si="22"/>
        <v>0</v>
      </c>
      <c r="AK6" s="120">
        <f t="shared" si="23"/>
        <v>0</v>
      </c>
      <c r="AL6" s="58">
        <f t="shared" si="24"/>
        <v>0</v>
      </c>
      <c r="AM6" s="58">
        <f t="shared" si="25"/>
        <v>0</v>
      </c>
      <c r="AN6" s="122">
        <f t="shared" si="26"/>
        <v>0</v>
      </c>
      <c r="AO6" s="119">
        <f t="shared" si="27"/>
        <v>1</v>
      </c>
      <c r="AP6" s="58">
        <f t="shared" si="28"/>
        <v>1</v>
      </c>
      <c r="AQ6" s="121">
        <f t="shared" si="29"/>
        <v>10000</v>
      </c>
      <c r="AR6" s="123">
        <f t="shared" si="30"/>
        <v>10000</v>
      </c>
      <c r="AS6" s="50" t="s">
        <v>69</v>
      </c>
      <c r="AT6" s="64">
        <f>SUM('SA 2017 SRP-Open'!O16-'SA 2017 SRP-Open'!B16)</f>
        <v>2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26</v>
      </c>
      <c r="BA6" s="62">
        <f t="shared" si="32"/>
        <v>28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26</v>
      </c>
      <c r="BW6" s="62">
        <f t="shared" si="11"/>
        <v>28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83</v>
      </c>
      <c r="D7" s="49">
        <v>11</v>
      </c>
      <c r="E7" s="49" t="s">
        <v>157</v>
      </c>
      <c r="F7" s="49"/>
      <c r="G7" s="49"/>
      <c r="H7" s="80">
        <f t="shared" si="0"/>
        <v>20</v>
      </c>
      <c r="I7" s="80">
        <f t="shared" si="1"/>
        <v>20</v>
      </c>
      <c r="J7" s="82">
        <f t="shared" si="2"/>
        <v>0</v>
      </c>
      <c r="K7" s="66"/>
      <c r="L7" s="62"/>
      <c r="R7" s="94">
        <f t="shared" si="14"/>
        <v>20</v>
      </c>
      <c r="S7" s="94">
        <f t="shared" si="15"/>
        <v>0</v>
      </c>
      <c r="T7" s="94">
        <f t="shared" si="16"/>
        <v>0</v>
      </c>
      <c r="U7" s="94">
        <f t="shared" si="17"/>
        <v>0</v>
      </c>
      <c r="V7" s="72">
        <f t="shared" si="3"/>
        <v>20</v>
      </c>
      <c r="W7" s="96">
        <f t="shared" si="4"/>
        <v>20</v>
      </c>
      <c r="X7" s="97">
        <f t="shared" si="5"/>
        <v>0</v>
      </c>
      <c r="Y7" s="103"/>
      <c r="Z7" s="94">
        <f t="shared" si="6"/>
        <v>20</v>
      </c>
      <c r="AA7" s="94" t="str">
        <f t="shared" si="7"/>
        <v> </v>
      </c>
      <c r="AB7" s="94" t="str">
        <f t="shared" si="8"/>
        <v> </v>
      </c>
      <c r="AC7" s="94" t="str">
        <f t="shared" si="9"/>
        <v> </v>
      </c>
      <c r="AF7" s="119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21">
        <f t="shared" si="22"/>
        <v>0</v>
      </c>
      <c r="AK7" s="120">
        <f t="shared" si="23"/>
        <v>2</v>
      </c>
      <c r="AL7" s="58">
        <f t="shared" si="24"/>
        <v>1</v>
      </c>
      <c r="AM7" s="58">
        <f t="shared" si="25"/>
        <v>1</v>
      </c>
      <c r="AN7" s="122">
        <f t="shared" si="26"/>
        <v>100000</v>
      </c>
      <c r="AO7" s="119">
        <f t="shared" si="27"/>
        <v>1</v>
      </c>
      <c r="AP7" s="58">
        <f t="shared" si="28"/>
        <v>1</v>
      </c>
      <c r="AQ7" s="121">
        <f t="shared" si="29"/>
        <v>10000</v>
      </c>
      <c r="AR7" s="123">
        <f t="shared" si="30"/>
        <v>110000</v>
      </c>
      <c r="AS7" s="50" t="s">
        <v>69</v>
      </c>
      <c r="AT7" s="64">
        <f>SUM('SA 2017 SRP-Open'!O17-'SA 2017 SRP-Open'!B17)</f>
        <v>-1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0</v>
      </c>
      <c r="BA7" s="62">
        <f t="shared" si="32"/>
        <v>0</v>
      </c>
      <c r="BB7" s="62">
        <f t="shared" si="33"/>
        <v>0</v>
      </c>
      <c r="BC7" s="62">
        <f t="shared" si="34"/>
        <v>0</v>
      </c>
      <c r="BE7" s="62">
        <f t="shared" si="35"/>
        <v>20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20</v>
      </c>
      <c r="BW7" s="62">
        <f t="shared" si="11"/>
        <v>0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77</v>
      </c>
      <c r="D8" s="48">
        <v>2</v>
      </c>
      <c r="E8" s="48"/>
      <c r="F8" s="48"/>
      <c r="G8" s="48"/>
      <c r="H8" s="80">
        <f t="shared" si="0"/>
        <v>29</v>
      </c>
      <c r="I8" s="80">
        <f t="shared" si="1"/>
        <v>29</v>
      </c>
      <c r="J8" s="82">
        <f t="shared" si="2"/>
        <v>0</v>
      </c>
      <c r="K8" s="66"/>
      <c r="L8" s="62"/>
      <c r="R8" s="94">
        <f t="shared" si="14"/>
        <v>29</v>
      </c>
      <c r="S8" s="94">
        <f t="shared" si="15"/>
        <v>0</v>
      </c>
      <c r="T8" s="94">
        <f t="shared" si="16"/>
        <v>0</v>
      </c>
      <c r="U8" s="94">
        <f t="shared" si="17"/>
        <v>0</v>
      </c>
      <c r="V8" s="72">
        <f t="shared" si="3"/>
        <v>29</v>
      </c>
      <c r="W8" s="96">
        <f t="shared" si="4"/>
        <v>29</v>
      </c>
      <c r="X8" s="97">
        <f t="shared" si="5"/>
        <v>0</v>
      </c>
      <c r="Y8" s="103"/>
      <c r="Z8" s="94">
        <f t="shared" si="6"/>
        <v>29</v>
      </c>
      <c r="AA8" s="94" t="str">
        <f t="shared" si="7"/>
        <v> </v>
      </c>
      <c r="AB8" s="94" t="str">
        <f t="shared" si="8"/>
        <v> </v>
      </c>
      <c r="AC8" s="94" t="str">
        <f t="shared" si="9"/>
        <v> </v>
      </c>
      <c r="AF8" s="119">
        <f t="shared" si="18"/>
        <v>0</v>
      </c>
      <c r="AG8" s="58">
        <f t="shared" si="19"/>
        <v>0</v>
      </c>
      <c r="AH8" s="58">
        <f t="shared" si="20"/>
        <v>0</v>
      </c>
      <c r="AI8" s="58">
        <f t="shared" si="21"/>
        <v>0</v>
      </c>
      <c r="AJ8" s="121">
        <f t="shared" si="22"/>
        <v>0</v>
      </c>
      <c r="AK8" s="120">
        <f t="shared" si="23"/>
        <v>2</v>
      </c>
      <c r="AL8" s="58">
        <f t="shared" si="24"/>
        <v>1</v>
      </c>
      <c r="AM8" s="58">
        <f t="shared" si="25"/>
        <v>1</v>
      </c>
      <c r="AN8" s="122">
        <f t="shared" si="26"/>
        <v>100000</v>
      </c>
      <c r="AO8" s="119">
        <f t="shared" si="27"/>
        <v>1</v>
      </c>
      <c r="AP8" s="58">
        <f t="shared" si="28"/>
        <v>1</v>
      </c>
      <c r="AQ8" s="121">
        <f t="shared" si="29"/>
        <v>10000</v>
      </c>
      <c r="AR8" s="123">
        <f t="shared" si="30"/>
        <v>110000</v>
      </c>
      <c r="AS8" s="50" t="s">
        <v>69</v>
      </c>
      <c r="AT8" s="64">
        <f>SUM('SA 2017 SRP-Open'!O18-'SA 2017 SRP-Open'!B18)</f>
        <v>3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29</v>
      </c>
      <c r="BA8" s="62">
        <f t="shared" si="32"/>
        <v>0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29</v>
      </c>
      <c r="BW8" s="62">
        <f t="shared" si="11"/>
        <v>0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76</v>
      </c>
      <c r="D9" s="49">
        <v>4</v>
      </c>
      <c r="E9" s="49">
        <v>2</v>
      </c>
      <c r="F9" s="49"/>
      <c r="G9" s="49"/>
      <c r="H9" s="80">
        <f t="shared" si="0"/>
        <v>56</v>
      </c>
      <c r="I9" s="80">
        <f t="shared" si="1"/>
        <v>28</v>
      </c>
      <c r="J9" s="82">
        <f t="shared" si="2"/>
        <v>0</v>
      </c>
      <c r="K9" s="66"/>
      <c r="L9" s="62"/>
      <c r="R9" s="94">
        <f t="shared" si="14"/>
        <v>27</v>
      </c>
      <c r="S9" s="94">
        <f t="shared" si="15"/>
        <v>29</v>
      </c>
      <c r="T9" s="94">
        <f t="shared" si="16"/>
        <v>0</v>
      </c>
      <c r="U9" s="94">
        <f t="shared" si="17"/>
        <v>0</v>
      </c>
      <c r="V9" s="72">
        <f t="shared" si="3"/>
        <v>56</v>
      </c>
      <c r="W9" s="96">
        <f t="shared" si="4"/>
        <v>28</v>
      </c>
      <c r="X9" s="97">
        <f t="shared" si="5"/>
        <v>0</v>
      </c>
      <c r="Y9" s="103"/>
      <c r="Z9" s="94">
        <f t="shared" si="6"/>
        <v>27</v>
      </c>
      <c r="AA9" s="94">
        <f t="shared" si="7"/>
        <v>29</v>
      </c>
      <c r="AB9" s="94" t="str">
        <f t="shared" si="8"/>
        <v> </v>
      </c>
      <c r="AC9" s="94" t="str">
        <f t="shared" si="9"/>
        <v> </v>
      </c>
      <c r="AF9" s="119">
        <f t="shared" si="18"/>
        <v>1</v>
      </c>
      <c r="AG9" s="58">
        <f t="shared" si="19"/>
        <v>1</v>
      </c>
      <c r="AH9" s="58">
        <f t="shared" si="20"/>
        <v>0</v>
      </c>
      <c r="AI9" s="58">
        <f t="shared" si="21"/>
        <v>0</v>
      </c>
      <c r="AJ9" s="121">
        <f t="shared" si="22"/>
        <v>0</v>
      </c>
      <c r="AK9" s="120">
        <f t="shared" si="23"/>
        <v>0</v>
      </c>
      <c r="AL9" s="58">
        <f t="shared" si="24"/>
        <v>0</v>
      </c>
      <c r="AM9" s="58">
        <f t="shared" si="25"/>
        <v>0</v>
      </c>
      <c r="AN9" s="122">
        <f t="shared" si="26"/>
        <v>0</v>
      </c>
      <c r="AO9" s="119">
        <f t="shared" si="27"/>
        <v>1</v>
      </c>
      <c r="AP9" s="58">
        <f t="shared" si="28"/>
        <v>1</v>
      </c>
      <c r="AQ9" s="121">
        <f t="shared" si="29"/>
        <v>10000</v>
      </c>
      <c r="AR9" s="123">
        <f t="shared" si="30"/>
        <v>10000</v>
      </c>
      <c r="AS9" s="50" t="s">
        <v>69</v>
      </c>
      <c r="AT9" s="64">
        <f>SUM('SA 2017 SRP-Open'!O19-'SA 2017 SRP-Open'!B19)</f>
        <v>4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27</v>
      </c>
      <c r="BA9" s="62">
        <f t="shared" si="32"/>
        <v>29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27</v>
      </c>
      <c r="BW9" s="62">
        <f t="shared" si="11"/>
        <v>29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 t="s">
        <v>78</v>
      </c>
      <c r="D10" s="48">
        <v>6</v>
      </c>
      <c r="E10" s="48"/>
      <c r="F10" s="48"/>
      <c r="G10" s="48"/>
      <c r="H10" s="80">
        <f t="shared" si="0"/>
        <v>25</v>
      </c>
      <c r="I10" s="80">
        <f t="shared" si="1"/>
        <v>25</v>
      </c>
      <c r="J10" s="82">
        <f t="shared" si="2"/>
        <v>0</v>
      </c>
      <c r="K10" s="66"/>
      <c r="L10" s="62"/>
      <c r="R10" s="94">
        <f t="shared" si="14"/>
        <v>25</v>
      </c>
      <c r="S10" s="94">
        <f t="shared" si="15"/>
        <v>0</v>
      </c>
      <c r="T10" s="94">
        <f t="shared" si="16"/>
        <v>0</v>
      </c>
      <c r="U10" s="94">
        <f t="shared" si="17"/>
        <v>0</v>
      </c>
      <c r="V10" s="72">
        <f t="shared" si="3"/>
        <v>25</v>
      </c>
      <c r="W10" s="96">
        <f t="shared" si="4"/>
        <v>25</v>
      </c>
      <c r="X10" s="97">
        <f t="shared" si="5"/>
        <v>0</v>
      </c>
      <c r="Y10" s="103"/>
      <c r="Z10" s="94">
        <f t="shared" si="6"/>
        <v>25</v>
      </c>
      <c r="AA10" s="94" t="str">
        <f t="shared" si="7"/>
        <v> </v>
      </c>
      <c r="AB10" s="94" t="str">
        <f t="shared" si="8"/>
        <v> </v>
      </c>
      <c r="AC10" s="94" t="str">
        <f t="shared" si="9"/>
        <v> </v>
      </c>
      <c r="AF10" s="119">
        <f t="shared" si="18"/>
        <v>0</v>
      </c>
      <c r="AG10" s="58">
        <f t="shared" si="19"/>
        <v>0</v>
      </c>
      <c r="AH10" s="58">
        <f t="shared" si="20"/>
        <v>0</v>
      </c>
      <c r="AI10" s="58">
        <f t="shared" si="21"/>
        <v>0</v>
      </c>
      <c r="AJ10" s="121">
        <f t="shared" si="22"/>
        <v>0</v>
      </c>
      <c r="AK10" s="120">
        <f t="shared" si="23"/>
        <v>2</v>
      </c>
      <c r="AL10" s="58">
        <f t="shared" si="24"/>
        <v>1</v>
      </c>
      <c r="AM10" s="58">
        <f t="shared" si="25"/>
        <v>1</v>
      </c>
      <c r="AN10" s="122">
        <f t="shared" si="26"/>
        <v>100000</v>
      </c>
      <c r="AO10" s="119">
        <f t="shared" si="27"/>
        <v>1</v>
      </c>
      <c r="AP10" s="58">
        <f t="shared" si="28"/>
        <v>1</v>
      </c>
      <c r="AQ10" s="121">
        <f t="shared" si="29"/>
        <v>10000</v>
      </c>
      <c r="AR10" s="123">
        <f t="shared" si="30"/>
        <v>110000</v>
      </c>
      <c r="AS10" s="50" t="s">
        <v>69</v>
      </c>
      <c r="AT10" s="64">
        <f>SUM('SA 2017 SRP-Open'!O20-'SA 2017 SRP-Open'!B20)</f>
        <v>2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25</v>
      </c>
      <c r="BA10" s="62">
        <f t="shared" si="32"/>
        <v>0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25</v>
      </c>
      <c r="BW10" s="62">
        <f t="shared" si="11"/>
        <v>0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 t="s">
        <v>79</v>
      </c>
      <c r="D11" s="49">
        <v>8</v>
      </c>
      <c r="E11" s="49">
        <v>4</v>
      </c>
      <c r="F11" s="49"/>
      <c r="G11" s="49"/>
      <c r="H11" s="80">
        <f t="shared" si="0"/>
        <v>50</v>
      </c>
      <c r="I11" s="80">
        <f t="shared" si="1"/>
        <v>25</v>
      </c>
      <c r="J11" s="82">
        <f t="shared" si="2"/>
        <v>0</v>
      </c>
      <c r="K11" s="66"/>
      <c r="L11" s="62"/>
      <c r="R11" s="94">
        <f t="shared" si="14"/>
        <v>23</v>
      </c>
      <c r="S11" s="94">
        <f t="shared" si="15"/>
        <v>27</v>
      </c>
      <c r="T11" s="94">
        <f t="shared" si="16"/>
        <v>0</v>
      </c>
      <c r="U11" s="94">
        <f t="shared" si="17"/>
        <v>0</v>
      </c>
      <c r="V11" s="72">
        <f t="shared" si="3"/>
        <v>50</v>
      </c>
      <c r="W11" s="96">
        <f t="shared" si="4"/>
        <v>25</v>
      </c>
      <c r="X11" s="97">
        <f t="shared" si="5"/>
        <v>0</v>
      </c>
      <c r="Y11" s="103"/>
      <c r="Z11" s="94">
        <f t="shared" si="6"/>
        <v>23</v>
      </c>
      <c r="AA11" s="94">
        <f t="shared" si="7"/>
        <v>27</v>
      </c>
      <c r="AB11" s="94" t="str">
        <f t="shared" si="8"/>
        <v> </v>
      </c>
      <c r="AC11" s="94" t="str">
        <f t="shared" si="9"/>
        <v> </v>
      </c>
      <c r="AF11" s="119">
        <f t="shared" si="18"/>
        <v>1</v>
      </c>
      <c r="AG11" s="58">
        <f t="shared" si="19"/>
        <v>1</v>
      </c>
      <c r="AH11" s="58">
        <f t="shared" si="20"/>
        <v>0</v>
      </c>
      <c r="AI11" s="58">
        <f t="shared" si="21"/>
        <v>0</v>
      </c>
      <c r="AJ11" s="121">
        <f t="shared" si="22"/>
        <v>0</v>
      </c>
      <c r="AK11" s="120">
        <f t="shared" si="23"/>
        <v>0</v>
      </c>
      <c r="AL11" s="58">
        <f t="shared" si="24"/>
        <v>0</v>
      </c>
      <c r="AM11" s="58">
        <f t="shared" si="25"/>
        <v>0</v>
      </c>
      <c r="AN11" s="122">
        <f t="shared" si="26"/>
        <v>0</v>
      </c>
      <c r="AO11" s="119">
        <f t="shared" si="27"/>
        <v>1</v>
      </c>
      <c r="AP11" s="58">
        <f t="shared" si="28"/>
        <v>1</v>
      </c>
      <c r="AQ11" s="121">
        <f t="shared" si="29"/>
        <v>10000</v>
      </c>
      <c r="AR11" s="123">
        <f t="shared" si="30"/>
        <v>10000</v>
      </c>
      <c r="AS11" s="50" t="s">
        <v>69</v>
      </c>
      <c r="AT11" s="64">
        <f>SUM('SA 2017 SRP-Open'!O21-'SA 2017 SRP-Open'!B21)</f>
        <v>4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23</v>
      </c>
      <c r="BA11" s="62">
        <f t="shared" si="32"/>
        <v>27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23</v>
      </c>
      <c r="BW11" s="62">
        <f t="shared" si="11"/>
        <v>27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 t="s">
        <v>108</v>
      </c>
      <c r="D12" s="48">
        <v>10</v>
      </c>
      <c r="E12" s="48">
        <v>5</v>
      </c>
      <c r="F12" s="48"/>
      <c r="G12" s="48"/>
      <c r="H12" s="80">
        <f t="shared" si="0"/>
        <v>47</v>
      </c>
      <c r="I12" s="80">
        <f t="shared" si="1"/>
        <v>23.5</v>
      </c>
      <c r="J12" s="82">
        <f t="shared" si="2"/>
        <v>0</v>
      </c>
      <c r="K12" s="66"/>
      <c r="L12" s="62"/>
      <c r="R12" s="94">
        <f t="shared" si="14"/>
        <v>21</v>
      </c>
      <c r="S12" s="94">
        <f t="shared" si="15"/>
        <v>26</v>
      </c>
      <c r="T12" s="94">
        <f t="shared" si="16"/>
        <v>0</v>
      </c>
      <c r="U12" s="94">
        <f t="shared" si="17"/>
        <v>0</v>
      </c>
      <c r="V12" s="72">
        <f t="shared" si="3"/>
        <v>47</v>
      </c>
      <c r="W12" s="96">
        <f t="shared" si="4"/>
        <v>23.5</v>
      </c>
      <c r="X12" s="97">
        <f t="shared" si="5"/>
        <v>0</v>
      </c>
      <c r="Y12" s="103"/>
      <c r="Z12" s="94">
        <f t="shared" si="6"/>
        <v>21</v>
      </c>
      <c r="AA12" s="94">
        <f t="shared" si="7"/>
        <v>26</v>
      </c>
      <c r="AB12" s="94" t="str">
        <f t="shared" si="8"/>
        <v> </v>
      </c>
      <c r="AC12" s="94" t="str">
        <f t="shared" si="9"/>
        <v> </v>
      </c>
      <c r="AF12" s="119">
        <f t="shared" si="18"/>
        <v>1</v>
      </c>
      <c r="AG12" s="58">
        <f t="shared" si="19"/>
        <v>1</v>
      </c>
      <c r="AH12" s="58">
        <f t="shared" si="20"/>
        <v>0</v>
      </c>
      <c r="AI12" s="58">
        <f t="shared" si="21"/>
        <v>0</v>
      </c>
      <c r="AJ12" s="121">
        <f t="shared" si="22"/>
        <v>0</v>
      </c>
      <c r="AK12" s="120">
        <f t="shared" si="23"/>
        <v>0</v>
      </c>
      <c r="AL12" s="58">
        <f t="shared" si="24"/>
        <v>0</v>
      </c>
      <c r="AM12" s="58">
        <f t="shared" si="25"/>
        <v>0</v>
      </c>
      <c r="AN12" s="122">
        <f t="shared" si="26"/>
        <v>0</v>
      </c>
      <c r="AO12" s="119">
        <f t="shared" si="27"/>
        <v>1</v>
      </c>
      <c r="AP12" s="58">
        <f t="shared" si="28"/>
        <v>1</v>
      </c>
      <c r="AQ12" s="121">
        <f t="shared" si="29"/>
        <v>10000</v>
      </c>
      <c r="AR12" s="123">
        <f t="shared" si="30"/>
        <v>10000</v>
      </c>
      <c r="AS12" s="50" t="s">
        <v>69</v>
      </c>
      <c r="AT12" s="64">
        <f>SUM('SA 2017 SRP-Open'!O22-'SA 2017 SRP-Open'!B22)</f>
        <v>-7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26</v>
      </c>
      <c r="BB12" s="62">
        <f t="shared" si="33"/>
        <v>0</v>
      </c>
      <c r="BC12" s="62">
        <f t="shared" si="34"/>
        <v>0</v>
      </c>
      <c r="BE12" s="62">
        <f t="shared" si="35"/>
        <v>21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21</v>
      </c>
      <c r="BW12" s="62">
        <f t="shared" si="11"/>
        <v>26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 t="s">
        <v>75</v>
      </c>
      <c r="D13" s="49">
        <v>7</v>
      </c>
      <c r="E13" s="49" t="s">
        <v>157</v>
      </c>
      <c r="F13" s="49"/>
      <c r="G13" s="49"/>
      <c r="H13" s="80">
        <f t="shared" si="0"/>
        <v>24</v>
      </c>
      <c r="I13" s="80">
        <f t="shared" si="1"/>
        <v>24</v>
      </c>
      <c r="J13" s="82">
        <f t="shared" si="2"/>
        <v>0</v>
      </c>
      <c r="K13" s="66"/>
      <c r="L13" s="62"/>
      <c r="R13" s="94">
        <f t="shared" si="14"/>
        <v>24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24</v>
      </c>
      <c r="W13" s="96">
        <f t="shared" si="4"/>
        <v>24</v>
      </c>
      <c r="X13" s="97">
        <f t="shared" si="5"/>
        <v>0</v>
      </c>
      <c r="Y13" s="103"/>
      <c r="Z13" s="94">
        <f t="shared" si="6"/>
        <v>24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9">
        <f t="shared" si="18"/>
        <v>0</v>
      </c>
      <c r="AG13" s="58">
        <f t="shared" si="19"/>
        <v>0</v>
      </c>
      <c r="AH13" s="58">
        <f t="shared" si="20"/>
        <v>0</v>
      </c>
      <c r="AI13" s="58">
        <f t="shared" si="21"/>
        <v>0</v>
      </c>
      <c r="AJ13" s="121">
        <f t="shared" si="22"/>
        <v>0</v>
      </c>
      <c r="AK13" s="120">
        <f t="shared" si="23"/>
        <v>2</v>
      </c>
      <c r="AL13" s="58">
        <f t="shared" si="24"/>
        <v>1</v>
      </c>
      <c r="AM13" s="58">
        <f t="shared" si="25"/>
        <v>1</v>
      </c>
      <c r="AN13" s="122">
        <f t="shared" si="26"/>
        <v>100000</v>
      </c>
      <c r="AO13" s="119">
        <f t="shared" si="27"/>
        <v>1</v>
      </c>
      <c r="AP13" s="58">
        <f t="shared" si="28"/>
        <v>1</v>
      </c>
      <c r="AQ13" s="121">
        <f t="shared" si="29"/>
        <v>10000</v>
      </c>
      <c r="AR13" s="123">
        <f t="shared" si="30"/>
        <v>110000</v>
      </c>
      <c r="AS13" s="50" t="s">
        <v>69</v>
      </c>
      <c r="AT13" s="64">
        <f>SUM('SA 2017 SRP-Open'!O23-'SA 2017 SRP-Open'!B23)</f>
        <v>-4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24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24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 t="s">
        <v>73</v>
      </c>
      <c r="D14" s="48">
        <v>9</v>
      </c>
      <c r="E14" s="48">
        <v>8</v>
      </c>
      <c r="F14" s="48"/>
      <c r="G14" s="48"/>
      <c r="H14" s="80">
        <f t="shared" si="0"/>
        <v>45</v>
      </c>
      <c r="I14" s="80">
        <f t="shared" si="1"/>
        <v>22.5</v>
      </c>
      <c r="J14" s="82">
        <f t="shared" si="2"/>
        <v>0</v>
      </c>
      <c r="K14" s="66"/>
      <c r="L14" s="62"/>
      <c r="R14" s="94">
        <f t="shared" si="14"/>
        <v>22</v>
      </c>
      <c r="S14" s="94">
        <f t="shared" si="15"/>
        <v>23</v>
      </c>
      <c r="T14" s="94">
        <f t="shared" si="16"/>
        <v>0</v>
      </c>
      <c r="U14" s="94">
        <f t="shared" si="17"/>
        <v>0</v>
      </c>
      <c r="V14" s="72">
        <f t="shared" si="3"/>
        <v>45</v>
      </c>
      <c r="W14" s="96">
        <f t="shared" si="4"/>
        <v>22.5</v>
      </c>
      <c r="X14" s="97">
        <f t="shared" si="5"/>
        <v>0</v>
      </c>
      <c r="Y14" s="103"/>
      <c r="Z14" s="94">
        <f t="shared" si="6"/>
        <v>22</v>
      </c>
      <c r="AA14" s="94">
        <f t="shared" si="7"/>
        <v>23</v>
      </c>
      <c r="AB14" s="94" t="str">
        <f t="shared" si="8"/>
        <v> </v>
      </c>
      <c r="AC14" s="94" t="str">
        <f t="shared" si="9"/>
        <v> </v>
      </c>
      <c r="AF14" s="119">
        <f t="shared" si="18"/>
        <v>1</v>
      </c>
      <c r="AG14" s="58">
        <f t="shared" si="19"/>
        <v>1</v>
      </c>
      <c r="AH14" s="58">
        <f t="shared" si="20"/>
        <v>0</v>
      </c>
      <c r="AI14" s="58">
        <f t="shared" si="21"/>
        <v>0</v>
      </c>
      <c r="AJ14" s="121">
        <f t="shared" si="22"/>
        <v>0</v>
      </c>
      <c r="AK14" s="120">
        <f t="shared" si="23"/>
        <v>0</v>
      </c>
      <c r="AL14" s="58">
        <f t="shared" si="24"/>
        <v>0</v>
      </c>
      <c r="AM14" s="58">
        <f t="shared" si="25"/>
        <v>0</v>
      </c>
      <c r="AN14" s="122">
        <f t="shared" si="26"/>
        <v>0</v>
      </c>
      <c r="AO14" s="119">
        <f t="shared" si="27"/>
        <v>1</v>
      </c>
      <c r="AP14" s="58">
        <f t="shared" si="28"/>
        <v>1</v>
      </c>
      <c r="AQ14" s="121">
        <f t="shared" si="29"/>
        <v>10000</v>
      </c>
      <c r="AR14" s="123">
        <f t="shared" si="30"/>
        <v>10000</v>
      </c>
      <c r="AS14" s="50" t="s">
        <v>69</v>
      </c>
      <c r="AT14" s="64">
        <f>SUM('SA 2017 SRP-Open'!O24-'SA 2017 SRP-Open'!B24)</f>
        <v>-10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23</v>
      </c>
      <c r="BB14" s="62">
        <f t="shared" si="33"/>
        <v>0</v>
      </c>
      <c r="BC14" s="62">
        <f t="shared" si="34"/>
        <v>0</v>
      </c>
      <c r="BE14" s="62">
        <f t="shared" si="35"/>
        <v>22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22</v>
      </c>
      <c r="BW14" s="62">
        <f t="shared" si="11"/>
        <v>23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 t="s">
        <v>82</v>
      </c>
      <c r="D15" s="49">
        <v>12</v>
      </c>
      <c r="E15" s="49">
        <v>11</v>
      </c>
      <c r="F15" s="49"/>
      <c r="G15" s="49"/>
      <c r="H15" s="80">
        <f t="shared" si="0"/>
        <v>39</v>
      </c>
      <c r="I15" s="80">
        <f t="shared" si="1"/>
        <v>19.5</v>
      </c>
      <c r="J15" s="82">
        <f t="shared" si="2"/>
        <v>0</v>
      </c>
      <c r="K15" s="66"/>
      <c r="L15" s="62"/>
      <c r="R15" s="94">
        <f t="shared" si="14"/>
        <v>19</v>
      </c>
      <c r="S15" s="94">
        <f t="shared" si="15"/>
        <v>20</v>
      </c>
      <c r="T15" s="94">
        <f t="shared" si="16"/>
        <v>0</v>
      </c>
      <c r="U15" s="94">
        <f t="shared" si="17"/>
        <v>0</v>
      </c>
      <c r="V15" s="72">
        <f t="shared" si="3"/>
        <v>39</v>
      </c>
      <c r="W15" s="96">
        <f t="shared" si="4"/>
        <v>19.5</v>
      </c>
      <c r="X15" s="97">
        <f t="shared" si="5"/>
        <v>0</v>
      </c>
      <c r="Y15" s="103"/>
      <c r="Z15" s="94">
        <f t="shared" si="6"/>
        <v>19</v>
      </c>
      <c r="AA15" s="94">
        <f t="shared" si="7"/>
        <v>20</v>
      </c>
      <c r="AB15" s="94" t="str">
        <f t="shared" si="8"/>
        <v> </v>
      </c>
      <c r="AC15" s="94" t="str">
        <f t="shared" si="9"/>
        <v> </v>
      </c>
      <c r="AF15" s="119">
        <f t="shared" si="18"/>
        <v>1</v>
      </c>
      <c r="AG15" s="58">
        <f t="shared" si="19"/>
        <v>1</v>
      </c>
      <c r="AH15" s="58">
        <f t="shared" si="20"/>
        <v>0</v>
      </c>
      <c r="AI15" s="58">
        <f t="shared" si="21"/>
        <v>0</v>
      </c>
      <c r="AJ15" s="121">
        <f t="shared" si="22"/>
        <v>0</v>
      </c>
      <c r="AK15" s="120">
        <f t="shared" si="23"/>
        <v>0</v>
      </c>
      <c r="AL15" s="58">
        <f t="shared" si="24"/>
        <v>0</v>
      </c>
      <c r="AM15" s="58">
        <f t="shared" si="25"/>
        <v>0</v>
      </c>
      <c r="AN15" s="122">
        <f t="shared" si="26"/>
        <v>0</v>
      </c>
      <c r="AO15" s="119">
        <f t="shared" si="27"/>
        <v>1</v>
      </c>
      <c r="AP15" s="58">
        <f t="shared" si="28"/>
        <v>1</v>
      </c>
      <c r="AQ15" s="121">
        <f t="shared" si="29"/>
        <v>10000</v>
      </c>
      <c r="AR15" s="123">
        <f t="shared" si="30"/>
        <v>10000</v>
      </c>
      <c r="AS15" s="50" t="s">
        <v>69</v>
      </c>
      <c r="AT15" s="64">
        <f>SUM('SA 2017 SRP-Open'!O25-'SA 2017 SRP-Open'!B25)</f>
        <v>-5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19</v>
      </c>
      <c r="BF15" s="62">
        <f t="shared" si="36"/>
        <v>20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19</v>
      </c>
      <c r="BW15" s="62">
        <f t="shared" si="11"/>
        <v>20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 t="s">
        <v>85</v>
      </c>
      <c r="D16" s="48"/>
      <c r="E16" s="48">
        <v>6</v>
      </c>
      <c r="F16" s="48"/>
      <c r="G16" s="48"/>
      <c r="H16" s="80">
        <f t="shared" si="0"/>
        <v>25</v>
      </c>
      <c r="I16" s="80">
        <f t="shared" si="1"/>
        <v>25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25</v>
      </c>
      <c r="T16" s="94">
        <f t="shared" si="16"/>
        <v>0</v>
      </c>
      <c r="U16" s="94">
        <f t="shared" si="17"/>
        <v>0</v>
      </c>
      <c r="V16" s="72">
        <f t="shared" si="3"/>
        <v>25</v>
      </c>
      <c r="W16" s="96">
        <f t="shared" si="4"/>
        <v>25</v>
      </c>
      <c r="X16" s="97">
        <f t="shared" si="5"/>
        <v>0</v>
      </c>
      <c r="Y16" s="103"/>
      <c r="Z16" s="94" t="str">
        <f t="shared" si="6"/>
        <v> </v>
      </c>
      <c r="AA16" s="94">
        <f t="shared" si="7"/>
        <v>25</v>
      </c>
      <c r="AB16" s="94" t="str">
        <f t="shared" si="8"/>
        <v> </v>
      </c>
      <c r="AC16" s="94" t="str">
        <f t="shared" si="9"/>
        <v> </v>
      </c>
      <c r="AF16" s="119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21">
        <f t="shared" si="22"/>
        <v>1000000</v>
      </c>
      <c r="AK16" s="120">
        <f t="shared" si="23"/>
        <v>0</v>
      </c>
      <c r="AL16" s="58">
        <f t="shared" si="24"/>
        <v>0</v>
      </c>
      <c r="AM16" s="58">
        <f t="shared" si="25"/>
        <v>0</v>
      </c>
      <c r="AN16" s="122">
        <f t="shared" si="26"/>
        <v>0</v>
      </c>
      <c r="AO16" s="119">
        <f t="shared" si="27"/>
        <v>1</v>
      </c>
      <c r="AP16" s="58">
        <f t="shared" si="28"/>
        <v>1</v>
      </c>
      <c r="AQ16" s="121">
        <f t="shared" si="29"/>
        <v>10000</v>
      </c>
      <c r="AR16" s="123">
        <f t="shared" si="30"/>
        <v>1010000</v>
      </c>
      <c r="AS16" s="50" t="s">
        <v>69</v>
      </c>
      <c r="AT16" s="64">
        <f>SUM('SA 2017 SRP-Open'!O26-'SA 2017 SRP-Open'!B26)</f>
        <v>-12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25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25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 t="s">
        <v>150</v>
      </c>
      <c r="D17" s="49"/>
      <c r="E17" s="49">
        <v>10</v>
      </c>
      <c r="F17" s="49"/>
      <c r="G17" s="49"/>
      <c r="H17" s="80">
        <f t="shared" si="0"/>
        <v>21</v>
      </c>
      <c r="I17" s="80">
        <f t="shared" si="1"/>
        <v>21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21</v>
      </c>
      <c r="T17" s="94">
        <f t="shared" si="16"/>
        <v>0</v>
      </c>
      <c r="U17" s="94">
        <f t="shared" si="17"/>
        <v>0</v>
      </c>
      <c r="V17" s="72">
        <f t="shared" si="3"/>
        <v>21</v>
      </c>
      <c r="W17" s="96">
        <f t="shared" si="4"/>
        <v>21</v>
      </c>
      <c r="X17" s="97">
        <f t="shared" si="5"/>
        <v>0</v>
      </c>
      <c r="Y17" s="103"/>
      <c r="Z17" s="94" t="str">
        <f t="shared" si="6"/>
        <v> </v>
      </c>
      <c r="AA17" s="94">
        <f t="shared" si="7"/>
        <v>21</v>
      </c>
      <c r="AB17" s="94" t="str">
        <f t="shared" si="8"/>
        <v> </v>
      </c>
      <c r="AC17" s="94" t="str">
        <f t="shared" si="9"/>
        <v> </v>
      </c>
      <c r="AF17" s="119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21">
        <f t="shared" si="22"/>
        <v>1000000</v>
      </c>
      <c r="AK17" s="120">
        <f t="shared" si="23"/>
        <v>0</v>
      </c>
      <c r="AL17" s="58">
        <f t="shared" si="24"/>
        <v>0</v>
      </c>
      <c r="AM17" s="58">
        <f t="shared" si="25"/>
        <v>0</v>
      </c>
      <c r="AN17" s="122">
        <f t="shared" si="26"/>
        <v>0</v>
      </c>
      <c r="AO17" s="119">
        <f t="shared" si="27"/>
        <v>1</v>
      </c>
      <c r="AP17" s="58">
        <f t="shared" si="28"/>
        <v>1</v>
      </c>
      <c r="AQ17" s="121">
        <f t="shared" si="29"/>
        <v>10000</v>
      </c>
      <c r="AR17" s="123">
        <f t="shared" si="30"/>
        <v>1010000</v>
      </c>
      <c r="AS17" s="50" t="s">
        <v>69</v>
      </c>
      <c r="AT17" s="64">
        <f>SUM('SA 2017 SRP-Open'!O27-'SA 2017 SRP-Open'!B27)</f>
        <v>-14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21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21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 t="s">
        <v>137</v>
      </c>
      <c r="D18" s="48"/>
      <c r="E18" s="48">
        <v>7</v>
      </c>
      <c r="F18" s="48"/>
      <c r="G18" s="48"/>
      <c r="H18" s="80">
        <f t="shared" si="0"/>
        <v>24</v>
      </c>
      <c r="I18" s="80">
        <f t="shared" si="1"/>
        <v>24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24</v>
      </c>
      <c r="T18" s="94">
        <f t="shared" si="16"/>
        <v>0</v>
      </c>
      <c r="U18" s="94">
        <f t="shared" si="17"/>
        <v>0</v>
      </c>
      <c r="V18" s="72">
        <f t="shared" si="3"/>
        <v>24</v>
      </c>
      <c r="W18" s="96">
        <f t="shared" si="4"/>
        <v>24</v>
      </c>
      <c r="X18" s="97">
        <f t="shared" si="5"/>
        <v>0</v>
      </c>
      <c r="Y18" s="103"/>
      <c r="Z18" s="94" t="str">
        <f t="shared" si="6"/>
        <v> </v>
      </c>
      <c r="AA18" s="94">
        <f t="shared" si="7"/>
        <v>24</v>
      </c>
      <c r="AB18" s="94" t="str">
        <f t="shared" si="8"/>
        <v> </v>
      </c>
      <c r="AC18" s="94" t="str">
        <f t="shared" si="9"/>
        <v> </v>
      </c>
      <c r="AF18" s="119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21">
        <f t="shared" si="22"/>
        <v>1000000</v>
      </c>
      <c r="AK18" s="120">
        <f t="shared" si="23"/>
        <v>0</v>
      </c>
      <c r="AL18" s="58">
        <f t="shared" si="24"/>
        <v>0</v>
      </c>
      <c r="AM18" s="58">
        <f t="shared" si="25"/>
        <v>0</v>
      </c>
      <c r="AN18" s="122">
        <f t="shared" si="26"/>
        <v>0</v>
      </c>
      <c r="AO18" s="119">
        <f t="shared" si="27"/>
        <v>1</v>
      </c>
      <c r="AP18" s="58">
        <f t="shared" si="28"/>
        <v>1</v>
      </c>
      <c r="AQ18" s="121">
        <f t="shared" si="29"/>
        <v>10000</v>
      </c>
      <c r="AR18" s="123">
        <f t="shared" si="30"/>
        <v>1010000</v>
      </c>
      <c r="AS18" s="50" t="s">
        <v>69</v>
      </c>
      <c r="AT18" s="64">
        <f>SUM('SA 2017 SRP-Open'!O28-'SA 2017 SRP-Open'!B28)</f>
        <v>-4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24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24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9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21">
        <f t="shared" si="22"/>
        <v>1000000</v>
      </c>
      <c r="AK19" s="120">
        <f t="shared" si="23"/>
        <v>2</v>
      </c>
      <c r="AL19" s="58">
        <f t="shared" si="24"/>
        <v>1</v>
      </c>
      <c r="AM19" s="58">
        <f t="shared" si="25"/>
        <v>1</v>
      </c>
      <c r="AN19" s="122">
        <f t="shared" si="26"/>
        <v>100000</v>
      </c>
      <c r="AO19" s="119">
        <f t="shared" si="27"/>
        <v>1</v>
      </c>
      <c r="AP19" s="58">
        <f t="shared" si="28"/>
        <v>1</v>
      </c>
      <c r="AQ19" s="121">
        <f t="shared" si="29"/>
        <v>10000</v>
      </c>
      <c r="AR19" s="123">
        <f t="shared" si="30"/>
        <v>1110000</v>
      </c>
      <c r="AS19" s="50" t="s">
        <v>69</v>
      </c>
      <c r="AT19" s="64" t="e">
        <f>SUM('SA 2017 SRP-Open'!#REF!-'SA 2017 SRP-Open'!#REF!)</f>
        <v>#REF!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9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21">
        <f t="shared" si="22"/>
        <v>1000000</v>
      </c>
      <c r="AK20" s="120">
        <f t="shared" si="23"/>
        <v>2</v>
      </c>
      <c r="AL20" s="58">
        <f t="shared" si="24"/>
        <v>1</v>
      </c>
      <c r="AM20" s="58">
        <f t="shared" si="25"/>
        <v>1</v>
      </c>
      <c r="AN20" s="122">
        <f t="shared" si="26"/>
        <v>100000</v>
      </c>
      <c r="AO20" s="119">
        <f t="shared" si="27"/>
        <v>1</v>
      </c>
      <c r="AP20" s="58">
        <f t="shared" si="28"/>
        <v>1</v>
      </c>
      <c r="AQ20" s="121">
        <f t="shared" si="29"/>
        <v>10000</v>
      </c>
      <c r="AR20" s="123">
        <f t="shared" si="30"/>
        <v>1110000</v>
      </c>
      <c r="AS20" s="50" t="s">
        <v>69</v>
      </c>
      <c r="AT20" s="64" t="e">
        <f>SUM('SA 2017 SRP-Open'!#REF!-'SA 2017 SRP-Open'!#REF!)</f>
        <v>#REF!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9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21">
        <f t="shared" si="22"/>
        <v>1000000</v>
      </c>
      <c r="AK21" s="120">
        <f t="shared" si="23"/>
        <v>2</v>
      </c>
      <c r="AL21" s="58">
        <f t="shared" si="24"/>
        <v>1</v>
      </c>
      <c r="AM21" s="58">
        <f t="shared" si="25"/>
        <v>1</v>
      </c>
      <c r="AN21" s="122">
        <f t="shared" si="26"/>
        <v>100000</v>
      </c>
      <c r="AO21" s="119">
        <f t="shared" si="27"/>
        <v>1</v>
      </c>
      <c r="AP21" s="58">
        <f t="shared" si="28"/>
        <v>1</v>
      </c>
      <c r="AQ21" s="121">
        <f t="shared" si="29"/>
        <v>10000</v>
      </c>
      <c r="AR21" s="123">
        <f t="shared" si="30"/>
        <v>1110000</v>
      </c>
      <c r="AS21" s="50" t="s">
        <v>69</v>
      </c>
      <c r="AT21" s="64" t="e">
        <f>SUM('SA 2017 SRP-Open'!#REF!-'SA 2017 SRP-Open'!#REF!)</f>
        <v>#REF!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9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21">
        <f t="shared" si="22"/>
        <v>1000000</v>
      </c>
      <c r="AK22" s="120">
        <f t="shared" si="23"/>
        <v>2</v>
      </c>
      <c r="AL22" s="58">
        <f t="shared" si="24"/>
        <v>1</v>
      </c>
      <c r="AM22" s="58">
        <f t="shared" si="25"/>
        <v>1</v>
      </c>
      <c r="AN22" s="122">
        <f t="shared" si="26"/>
        <v>100000</v>
      </c>
      <c r="AO22" s="119">
        <f t="shared" si="27"/>
        <v>1</v>
      </c>
      <c r="AP22" s="58">
        <f t="shared" si="28"/>
        <v>1</v>
      </c>
      <c r="AQ22" s="121">
        <f t="shared" si="29"/>
        <v>10000</v>
      </c>
      <c r="AR22" s="123">
        <f t="shared" si="30"/>
        <v>1110000</v>
      </c>
      <c r="AS22" s="50" t="s">
        <v>69</v>
      </c>
      <c r="AT22" s="64" t="e">
        <f>SUM('SA 2017 SRP-Open'!#REF!-'SA 2017 SRP-Open'!#REF!)</f>
        <v>#REF!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9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21">
        <f t="shared" si="22"/>
        <v>1000000</v>
      </c>
      <c r="AK23" s="120">
        <f t="shared" si="23"/>
        <v>2</v>
      </c>
      <c r="AL23" s="58">
        <f t="shared" si="24"/>
        <v>1</v>
      </c>
      <c r="AM23" s="58">
        <f t="shared" si="25"/>
        <v>1</v>
      </c>
      <c r="AN23" s="122">
        <f t="shared" si="26"/>
        <v>100000</v>
      </c>
      <c r="AO23" s="119">
        <f t="shared" si="27"/>
        <v>1</v>
      </c>
      <c r="AP23" s="58">
        <f t="shared" si="28"/>
        <v>1</v>
      </c>
      <c r="AQ23" s="121">
        <f t="shared" si="29"/>
        <v>10000</v>
      </c>
      <c r="AR23" s="123">
        <f t="shared" si="30"/>
        <v>1110000</v>
      </c>
      <c r="AS23" s="50" t="s">
        <v>69</v>
      </c>
      <c r="AT23" s="64" t="e">
        <f>SUM('SA 2017 SRP-Open'!#REF!-'SA 2017 SRP-Open'!#REF!)</f>
        <v>#REF!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9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21">
        <f t="shared" si="22"/>
        <v>1000000</v>
      </c>
      <c r="AK24" s="120">
        <f t="shared" si="23"/>
        <v>2</v>
      </c>
      <c r="AL24" s="58">
        <f t="shared" si="24"/>
        <v>1</v>
      </c>
      <c r="AM24" s="58">
        <f t="shared" si="25"/>
        <v>1</v>
      </c>
      <c r="AN24" s="122">
        <f t="shared" si="26"/>
        <v>100000</v>
      </c>
      <c r="AO24" s="119">
        <f t="shared" si="27"/>
        <v>1</v>
      </c>
      <c r="AP24" s="58">
        <f t="shared" si="28"/>
        <v>1</v>
      </c>
      <c r="AQ24" s="121">
        <f t="shared" si="29"/>
        <v>10000</v>
      </c>
      <c r="AR24" s="123">
        <f t="shared" si="30"/>
        <v>1110000</v>
      </c>
      <c r="AS24" s="50" t="s">
        <v>69</v>
      </c>
      <c r="AT24" s="64" t="e">
        <f>SUM('SA 2017 SRP-Open'!#REF!-'SA 2017 SRP-Open'!#REF!)</f>
        <v>#REF!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9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21">
        <f t="shared" si="22"/>
        <v>1000000</v>
      </c>
      <c r="AK25" s="120">
        <f t="shared" si="23"/>
        <v>2</v>
      </c>
      <c r="AL25" s="58">
        <f t="shared" si="24"/>
        <v>1</v>
      </c>
      <c r="AM25" s="58">
        <f t="shared" si="25"/>
        <v>1</v>
      </c>
      <c r="AN25" s="122">
        <f t="shared" si="26"/>
        <v>100000</v>
      </c>
      <c r="AO25" s="119">
        <f t="shared" si="27"/>
        <v>1</v>
      </c>
      <c r="AP25" s="58">
        <f t="shared" si="28"/>
        <v>1</v>
      </c>
      <c r="AQ25" s="121">
        <f t="shared" si="29"/>
        <v>10000</v>
      </c>
      <c r="AR25" s="123">
        <f t="shared" si="30"/>
        <v>1110000</v>
      </c>
      <c r="AS25" s="50" t="s">
        <v>69</v>
      </c>
      <c r="AT25" s="64" t="e">
        <f>SUM('SA 2017 SRP-Open'!#REF!-'SA 2017 SRP-Open'!#REF!)</f>
        <v>#REF!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9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21">
        <f t="shared" si="22"/>
        <v>1000000</v>
      </c>
      <c r="AK26" s="120">
        <f t="shared" si="23"/>
        <v>2</v>
      </c>
      <c r="AL26" s="58">
        <f t="shared" si="24"/>
        <v>1</v>
      </c>
      <c r="AM26" s="58">
        <f t="shared" si="25"/>
        <v>1</v>
      </c>
      <c r="AN26" s="122">
        <f t="shared" si="26"/>
        <v>100000</v>
      </c>
      <c r="AO26" s="119">
        <f t="shared" si="27"/>
        <v>1</v>
      </c>
      <c r="AP26" s="58">
        <f t="shared" si="28"/>
        <v>1</v>
      </c>
      <c r="AQ26" s="121">
        <f t="shared" si="29"/>
        <v>10000</v>
      </c>
      <c r="AR26" s="123">
        <f t="shared" si="30"/>
        <v>1110000</v>
      </c>
      <c r="AS26" s="50" t="s">
        <v>69</v>
      </c>
      <c r="AT26" s="64" t="e">
        <f>SUM('SA 2017 SRP-Open'!#REF!-'SA 2017 SRP-Open'!#REF!)</f>
        <v>#REF!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9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21">
        <f t="shared" si="22"/>
        <v>1000000</v>
      </c>
      <c r="AK27" s="120">
        <f t="shared" si="23"/>
        <v>2</v>
      </c>
      <c r="AL27" s="58">
        <f t="shared" si="24"/>
        <v>1</v>
      </c>
      <c r="AM27" s="58">
        <f t="shared" si="25"/>
        <v>1</v>
      </c>
      <c r="AN27" s="122">
        <f t="shared" si="26"/>
        <v>100000</v>
      </c>
      <c r="AO27" s="119">
        <f t="shared" si="27"/>
        <v>1</v>
      </c>
      <c r="AP27" s="58">
        <f t="shared" si="28"/>
        <v>1</v>
      </c>
      <c r="AQ27" s="121">
        <f t="shared" si="29"/>
        <v>10000</v>
      </c>
      <c r="AR27" s="123">
        <f t="shared" si="30"/>
        <v>1110000</v>
      </c>
      <c r="AS27" s="50" t="s">
        <v>69</v>
      </c>
      <c r="AT27" s="64" t="e">
        <f>SUM('SA 2017 SRP-Open'!#REF!-'SA 2017 SRP-Open'!#REF!)</f>
        <v>#REF!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9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21">
        <f t="shared" si="22"/>
        <v>1000000</v>
      </c>
      <c r="AK28" s="120">
        <f t="shared" si="23"/>
        <v>2</v>
      </c>
      <c r="AL28" s="58">
        <f t="shared" si="24"/>
        <v>1</v>
      </c>
      <c r="AM28" s="58">
        <f t="shared" si="25"/>
        <v>1</v>
      </c>
      <c r="AN28" s="122">
        <f t="shared" si="26"/>
        <v>100000</v>
      </c>
      <c r="AO28" s="119">
        <f t="shared" si="27"/>
        <v>1</v>
      </c>
      <c r="AP28" s="58">
        <f t="shared" si="28"/>
        <v>1</v>
      </c>
      <c r="AQ28" s="121">
        <f t="shared" si="29"/>
        <v>10000</v>
      </c>
      <c r="AR28" s="123">
        <f t="shared" si="30"/>
        <v>1110000</v>
      </c>
      <c r="AS28" s="50" t="s">
        <v>69</v>
      </c>
      <c r="AT28" s="64" t="e">
        <f>SUM('SA 2017 SRP-Open'!#REF!-'SA 2017 SRP-Open'!#REF!)</f>
        <v>#REF!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9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21">
        <f t="shared" si="22"/>
        <v>1000000</v>
      </c>
      <c r="AK29" s="120">
        <f t="shared" si="23"/>
        <v>2</v>
      </c>
      <c r="AL29" s="58">
        <f t="shared" si="24"/>
        <v>1</v>
      </c>
      <c r="AM29" s="58">
        <f t="shared" si="25"/>
        <v>1</v>
      </c>
      <c r="AN29" s="122">
        <f t="shared" si="26"/>
        <v>100000</v>
      </c>
      <c r="AO29" s="119">
        <f t="shared" si="27"/>
        <v>1</v>
      </c>
      <c r="AP29" s="58">
        <f t="shared" si="28"/>
        <v>1</v>
      </c>
      <c r="AQ29" s="121">
        <f t="shared" si="29"/>
        <v>10000</v>
      </c>
      <c r="AR29" s="123">
        <f t="shared" si="30"/>
        <v>1110000</v>
      </c>
      <c r="AS29" s="50" t="s">
        <v>69</v>
      </c>
      <c r="AT29" s="64" t="e">
        <f>SUM('SA 2017 SRP-Open'!#REF!-'SA 2017 SRP-Open'!#REF!)</f>
        <v>#REF!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9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21">
        <f t="shared" si="22"/>
        <v>1000000</v>
      </c>
      <c r="AK30" s="120">
        <f t="shared" si="23"/>
        <v>2</v>
      </c>
      <c r="AL30" s="58">
        <f t="shared" si="24"/>
        <v>1</v>
      </c>
      <c r="AM30" s="58">
        <f t="shared" si="25"/>
        <v>1</v>
      </c>
      <c r="AN30" s="122">
        <f t="shared" si="26"/>
        <v>100000</v>
      </c>
      <c r="AO30" s="119">
        <f t="shared" si="27"/>
        <v>1</v>
      </c>
      <c r="AP30" s="58">
        <f t="shared" si="28"/>
        <v>1</v>
      </c>
      <c r="AQ30" s="121">
        <f t="shared" si="29"/>
        <v>10000</v>
      </c>
      <c r="AR30" s="123">
        <f t="shared" si="30"/>
        <v>1110000</v>
      </c>
      <c r="AS30" s="50" t="s">
        <v>69</v>
      </c>
      <c r="AT30" s="64" t="e">
        <f>SUM('SA 2017 SRP-Open'!#REF!-'SA 2017 SRP-Open'!#REF!)</f>
        <v>#REF!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9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21">
        <f t="shared" si="22"/>
        <v>1000000</v>
      </c>
      <c r="AK31" s="120">
        <f t="shared" si="23"/>
        <v>2</v>
      </c>
      <c r="AL31" s="58">
        <f t="shared" si="24"/>
        <v>1</v>
      </c>
      <c r="AM31" s="58">
        <f t="shared" si="25"/>
        <v>1</v>
      </c>
      <c r="AN31" s="122">
        <f t="shared" si="26"/>
        <v>100000</v>
      </c>
      <c r="AO31" s="119">
        <f t="shared" si="27"/>
        <v>1</v>
      </c>
      <c r="AP31" s="58">
        <f t="shared" si="28"/>
        <v>1</v>
      </c>
      <c r="AQ31" s="121">
        <f t="shared" si="29"/>
        <v>10000</v>
      </c>
      <c r="AR31" s="123">
        <f t="shared" si="30"/>
        <v>1110000</v>
      </c>
      <c r="AS31" s="50" t="s">
        <v>69</v>
      </c>
      <c r="AT31" s="64" t="e">
        <f>SUM('SA 2017 SRP-Open'!#REF!-'SA 2017 SRP-Open'!#REF!)</f>
        <v>#REF!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9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21">
        <f t="shared" si="22"/>
        <v>1000000</v>
      </c>
      <c r="AK32" s="120">
        <f t="shared" si="23"/>
        <v>2</v>
      </c>
      <c r="AL32" s="58">
        <f t="shared" si="24"/>
        <v>1</v>
      </c>
      <c r="AM32" s="58">
        <f t="shared" si="25"/>
        <v>1</v>
      </c>
      <c r="AN32" s="122">
        <f t="shared" si="26"/>
        <v>100000</v>
      </c>
      <c r="AO32" s="119">
        <f t="shared" si="27"/>
        <v>1</v>
      </c>
      <c r="AP32" s="58">
        <f t="shared" si="28"/>
        <v>1</v>
      </c>
      <c r="AQ32" s="121">
        <f t="shared" si="29"/>
        <v>10000</v>
      </c>
      <c r="AR32" s="123">
        <f t="shared" si="30"/>
        <v>1110000</v>
      </c>
      <c r="AS32" s="50" t="s">
        <v>69</v>
      </c>
      <c r="AT32" s="64" t="e">
        <f>SUM('SA 2017 SRP-Open'!#REF!-'SA 2017 SRP-Open'!#REF!)</f>
        <v>#REF!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9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21">
        <f t="shared" si="22"/>
        <v>1000000</v>
      </c>
      <c r="AK33" s="120">
        <f t="shared" si="23"/>
        <v>2</v>
      </c>
      <c r="AL33" s="58">
        <f t="shared" si="24"/>
        <v>1</v>
      </c>
      <c r="AM33" s="58">
        <f t="shared" si="25"/>
        <v>1</v>
      </c>
      <c r="AN33" s="122">
        <f t="shared" si="26"/>
        <v>100000</v>
      </c>
      <c r="AO33" s="119">
        <f t="shared" si="27"/>
        <v>1</v>
      </c>
      <c r="AP33" s="58">
        <f t="shared" si="28"/>
        <v>1</v>
      </c>
      <c r="AQ33" s="121">
        <f t="shared" si="29"/>
        <v>10000</v>
      </c>
      <c r="AR33" s="123">
        <f t="shared" si="30"/>
        <v>1110000</v>
      </c>
      <c r="AS33" s="50" t="s">
        <v>69</v>
      </c>
      <c r="AT33" s="64" t="e">
        <f>SUM('SA 2017 SRP-Open'!#REF!-'SA 2017 SRP-Open'!#REF!)</f>
        <v>#REF!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9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21">
        <f t="shared" si="22"/>
        <v>1000000</v>
      </c>
      <c r="AK34" s="120">
        <f t="shared" si="23"/>
        <v>2</v>
      </c>
      <c r="AL34" s="58">
        <f t="shared" si="24"/>
        <v>1</v>
      </c>
      <c r="AM34" s="58">
        <f t="shared" si="25"/>
        <v>1</v>
      </c>
      <c r="AN34" s="122">
        <f t="shared" si="26"/>
        <v>100000</v>
      </c>
      <c r="AO34" s="119">
        <f t="shared" si="27"/>
        <v>1</v>
      </c>
      <c r="AP34" s="58">
        <f t="shared" si="28"/>
        <v>1</v>
      </c>
      <c r="AQ34" s="121">
        <f t="shared" si="29"/>
        <v>10000</v>
      </c>
      <c r="AR34" s="123">
        <f t="shared" si="30"/>
        <v>1110000</v>
      </c>
      <c r="AS34" s="50" t="s">
        <v>69</v>
      </c>
      <c r="AT34" s="64" t="e">
        <f>SUM('SA 2017 SRP-Open'!#REF!-'SA 2017 SRP-Open'!#REF!)</f>
        <v>#REF!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9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21">
        <f t="shared" si="22"/>
        <v>1000000</v>
      </c>
      <c r="AK35" s="120">
        <f t="shared" si="23"/>
        <v>2</v>
      </c>
      <c r="AL35" s="58">
        <f t="shared" si="24"/>
        <v>1</v>
      </c>
      <c r="AM35" s="58">
        <f t="shared" si="25"/>
        <v>1</v>
      </c>
      <c r="AN35" s="122">
        <f t="shared" si="26"/>
        <v>100000</v>
      </c>
      <c r="AO35" s="119">
        <f t="shared" si="27"/>
        <v>1</v>
      </c>
      <c r="AP35" s="58">
        <f t="shared" si="28"/>
        <v>1</v>
      </c>
      <c r="AQ35" s="121">
        <f t="shared" si="29"/>
        <v>10000</v>
      </c>
      <c r="AR35" s="123">
        <f t="shared" si="30"/>
        <v>1110000</v>
      </c>
      <c r="AS35" s="50" t="s">
        <v>69</v>
      </c>
      <c r="AT35" s="64" t="e">
        <f>SUM('SA 2017 SRP-Open'!#REF!-'SA 2017 SRP-Open'!#REF!)</f>
        <v>#REF!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9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21">
        <f t="shared" si="22"/>
        <v>1000000</v>
      </c>
      <c r="AK36" s="120">
        <f t="shared" si="23"/>
        <v>2</v>
      </c>
      <c r="AL36" s="58">
        <f t="shared" si="24"/>
        <v>1</v>
      </c>
      <c r="AM36" s="58">
        <f t="shared" si="25"/>
        <v>1</v>
      </c>
      <c r="AN36" s="122">
        <f t="shared" si="26"/>
        <v>100000</v>
      </c>
      <c r="AO36" s="119">
        <f t="shared" si="27"/>
        <v>1</v>
      </c>
      <c r="AP36" s="58">
        <f t="shared" si="28"/>
        <v>1</v>
      </c>
      <c r="AQ36" s="121">
        <f t="shared" si="29"/>
        <v>10000</v>
      </c>
      <c r="AR36" s="123">
        <f t="shared" si="30"/>
        <v>1110000</v>
      </c>
      <c r="AS36" s="50" t="s">
        <v>69</v>
      </c>
      <c r="AT36" s="64" t="e">
        <f>SUM('SA 2017 SRP-Open'!#REF!-'SA 2017 SRP-Open'!#REF!)</f>
        <v>#REF!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9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21">
        <f t="shared" si="22"/>
        <v>1000000</v>
      </c>
      <c r="AK37" s="120">
        <f t="shared" si="23"/>
        <v>2</v>
      </c>
      <c r="AL37" s="58">
        <f t="shared" si="24"/>
        <v>1</v>
      </c>
      <c r="AM37" s="58">
        <f t="shared" si="25"/>
        <v>1</v>
      </c>
      <c r="AN37" s="122">
        <f t="shared" si="26"/>
        <v>100000</v>
      </c>
      <c r="AO37" s="119">
        <f t="shared" si="27"/>
        <v>1</v>
      </c>
      <c r="AP37" s="58">
        <f t="shared" si="28"/>
        <v>1</v>
      </c>
      <c r="AQ37" s="121">
        <f t="shared" si="29"/>
        <v>10000</v>
      </c>
      <c r="AR37" s="123">
        <f t="shared" si="30"/>
        <v>1110000</v>
      </c>
      <c r="AS37" s="50" t="s">
        <v>69</v>
      </c>
      <c r="AT37" s="64" t="e">
        <f>SUM('SA 2017 SRP-Open'!#REF!-'SA 2017 SRP-Open'!#REF!)</f>
        <v>#REF!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9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21">
        <f t="shared" si="22"/>
        <v>1000000</v>
      </c>
      <c r="AK38" s="120">
        <f t="shared" si="23"/>
        <v>2</v>
      </c>
      <c r="AL38" s="58">
        <f t="shared" si="24"/>
        <v>1</v>
      </c>
      <c r="AM38" s="58">
        <f t="shared" si="25"/>
        <v>1</v>
      </c>
      <c r="AN38" s="122">
        <f t="shared" si="26"/>
        <v>100000</v>
      </c>
      <c r="AO38" s="119">
        <f t="shared" si="27"/>
        <v>1</v>
      </c>
      <c r="AP38" s="58">
        <f t="shared" si="28"/>
        <v>1</v>
      </c>
      <c r="AQ38" s="121">
        <f t="shared" si="29"/>
        <v>10000</v>
      </c>
      <c r="AR38" s="123">
        <f t="shared" si="30"/>
        <v>1110000</v>
      </c>
      <c r="AS38" s="50" t="s">
        <v>69</v>
      </c>
      <c r="AT38" s="64" t="e">
        <f>SUM('SA 2017 SRP-Open'!#REF!-'SA 2017 SRP-Open'!#REF!)</f>
        <v>#REF!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9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21">
        <f t="shared" si="22"/>
        <v>1000000</v>
      </c>
      <c r="AK39" s="120">
        <f t="shared" si="23"/>
        <v>2</v>
      </c>
      <c r="AL39" s="58">
        <f t="shared" si="24"/>
        <v>1</v>
      </c>
      <c r="AM39" s="58">
        <f t="shared" si="25"/>
        <v>1</v>
      </c>
      <c r="AN39" s="122">
        <f t="shared" si="26"/>
        <v>100000</v>
      </c>
      <c r="AO39" s="119">
        <f t="shared" si="27"/>
        <v>1</v>
      </c>
      <c r="AP39" s="58">
        <f t="shared" si="28"/>
        <v>1</v>
      </c>
      <c r="AQ39" s="121">
        <f t="shared" si="29"/>
        <v>10000</v>
      </c>
      <c r="AR39" s="123">
        <f t="shared" si="30"/>
        <v>1110000</v>
      </c>
      <c r="AS39" s="50" t="s">
        <v>69</v>
      </c>
      <c r="AT39" s="64" t="e">
        <f>SUM('SA 2017 SRP-Open'!#REF!-'SA 2017 SRP-Open'!#REF!)</f>
        <v>#REF!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9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21">
        <f t="shared" si="22"/>
        <v>1000000</v>
      </c>
      <c r="AK40" s="120">
        <f t="shared" si="23"/>
        <v>2</v>
      </c>
      <c r="AL40" s="58">
        <f t="shared" si="24"/>
        <v>1</v>
      </c>
      <c r="AM40" s="58">
        <f t="shared" si="25"/>
        <v>1</v>
      </c>
      <c r="AN40" s="122">
        <f t="shared" si="26"/>
        <v>100000</v>
      </c>
      <c r="AO40" s="119">
        <f t="shared" si="27"/>
        <v>1</v>
      </c>
      <c r="AP40" s="58">
        <f t="shared" si="28"/>
        <v>1</v>
      </c>
      <c r="AQ40" s="121">
        <f t="shared" si="29"/>
        <v>10000</v>
      </c>
      <c r="AR40" s="123">
        <f t="shared" si="30"/>
        <v>1110000</v>
      </c>
      <c r="AS40" s="50" t="s">
        <v>69</v>
      </c>
      <c r="AT40" s="64" t="e">
        <f>SUM('SA 2017 SRP-Open'!#REF!-'SA 2017 SRP-Open'!#REF!)</f>
        <v>#REF!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9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21">
        <f t="shared" si="22"/>
        <v>1000000</v>
      </c>
      <c r="AK41" s="120">
        <f t="shared" si="23"/>
        <v>2</v>
      </c>
      <c r="AL41" s="58">
        <f t="shared" si="24"/>
        <v>1</v>
      </c>
      <c r="AM41" s="58">
        <f t="shared" si="25"/>
        <v>1</v>
      </c>
      <c r="AN41" s="122">
        <f t="shared" si="26"/>
        <v>100000</v>
      </c>
      <c r="AO41" s="119">
        <f t="shared" si="27"/>
        <v>1</v>
      </c>
      <c r="AP41" s="58">
        <f t="shared" si="28"/>
        <v>1</v>
      </c>
      <c r="AQ41" s="121">
        <f t="shared" si="29"/>
        <v>10000</v>
      </c>
      <c r="AR41" s="123">
        <f t="shared" si="30"/>
        <v>1110000</v>
      </c>
      <c r="AS41" s="50" t="s">
        <v>69</v>
      </c>
      <c r="AT41" s="64" t="e">
        <f>SUM('SA 2017 SRP-Open'!#REF!-'SA 2017 SRP-Open'!#REF!)</f>
        <v>#REF!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9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21">
        <f t="shared" si="22"/>
        <v>1000000</v>
      </c>
      <c r="AK42" s="120">
        <f t="shared" si="23"/>
        <v>2</v>
      </c>
      <c r="AL42" s="58">
        <f t="shared" si="24"/>
        <v>1</v>
      </c>
      <c r="AM42" s="58">
        <f t="shared" si="25"/>
        <v>1</v>
      </c>
      <c r="AN42" s="122">
        <f t="shared" si="26"/>
        <v>100000</v>
      </c>
      <c r="AO42" s="119">
        <f t="shared" si="27"/>
        <v>1</v>
      </c>
      <c r="AP42" s="58">
        <f t="shared" si="28"/>
        <v>1</v>
      </c>
      <c r="AQ42" s="121">
        <f t="shared" si="29"/>
        <v>10000</v>
      </c>
      <c r="AR42" s="123">
        <f t="shared" si="30"/>
        <v>1110000</v>
      </c>
      <c r="AS42" s="50" t="s">
        <v>69</v>
      </c>
      <c r="AT42" s="64" t="e">
        <f>SUM('SA 2017 SRP-Open'!#REF!-'SA 2017 SRP-Open'!#REF!)</f>
        <v>#REF!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9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21">
        <f t="shared" si="22"/>
        <v>1000000</v>
      </c>
      <c r="AK43" s="120">
        <f t="shared" si="23"/>
        <v>2</v>
      </c>
      <c r="AL43" s="58">
        <f t="shared" si="24"/>
        <v>1</v>
      </c>
      <c r="AM43" s="58">
        <f t="shared" si="25"/>
        <v>1</v>
      </c>
      <c r="AN43" s="122">
        <f t="shared" si="26"/>
        <v>100000</v>
      </c>
      <c r="AO43" s="119">
        <f t="shared" si="27"/>
        <v>1</v>
      </c>
      <c r="AP43" s="58">
        <f t="shared" si="28"/>
        <v>1</v>
      </c>
      <c r="AQ43" s="121">
        <f t="shared" si="29"/>
        <v>10000</v>
      </c>
      <c r="AR43" s="123">
        <f t="shared" si="30"/>
        <v>1110000</v>
      </c>
      <c r="AS43" s="50" t="s">
        <v>69</v>
      </c>
      <c r="AT43" s="64" t="e">
        <f>SUM('SA 2017 SRP-Open'!#REF!-'SA 2017 SRP-Open'!#REF!)</f>
        <v>#REF!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9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21">
        <f t="shared" si="22"/>
        <v>1000000</v>
      </c>
      <c r="AK44" s="120">
        <f t="shared" si="23"/>
        <v>2</v>
      </c>
      <c r="AL44" s="58">
        <f t="shared" si="24"/>
        <v>1</v>
      </c>
      <c r="AM44" s="58">
        <f t="shared" si="25"/>
        <v>1</v>
      </c>
      <c r="AN44" s="122">
        <f t="shared" si="26"/>
        <v>100000</v>
      </c>
      <c r="AO44" s="119">
        <f t="shared" si="27"/>
        <v>1</v>
      </c>
      <c r="AP44" s="58">
        <f t="shared" si="28"/>
        <v>1</v>
      </c>
      <c r="AQ44" s="121">
        <f t="shared" si="29"/>
        <v>10000</v>
      </c>
      <c r="AR44" s="123">
        <f t="shared" si="30"/>
        <v>1110000</v>
      </c>
      <c r="AS44" s="50" t="s">
        <v>69</v>
      </c>
      <c r="AT44" s="64" t="e">
        <f>SUM('SA 2017 SRP-Open'!#REF!-'SA 2017 SRP-Open'!#REF!)</f>
        <v>#REF!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9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21">
        <f t="shared" si="22"/>
        <v>1000000</v>
      </c>
      <c r="AK45" s="120">
        <f t="shared" si="23"/>
        <v>2</v>
      </c>
      <c r="AL45" s="58">
        <f t="shared" si="24"/>
        <v>1</v>
      </c>
      <c r="AM45" s="58">
        <f t="shared" si="25"/>
        <v>1</v>
      </c>
      <c r="AN45" s="122">
        <f t="shared" si="26"/>
        <v>100000</v>
      </c>
      <c r="AO45" s="119">
        <f t="shared" si="27"/>
        <v>1</v>
      </c>
      <c r="AP45" s="58">
        <f t="shared" si="28"/>
        <v>1</v>
      </c>
      <c r="AQ45" s="121">
        <f t="shared" si="29"/>
        <v>10000</v>
      </c>
      <c r="AR45" s="123">
        <f t="shared" si="30"/>
        <v>1110000</v>
      </c>
      <c r="AS45" s="50" t="s">
        <v>69</v>
      </c>
      <c r="AT45" s="64" t="e">
        <f>SUM('SA 2017 SRP-Open'!#REF!-'SA 2017 SRP-Open'!#REF!)</f>
        <v>#REF!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9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21">
        <f t="shared" si="22"/>
        <v>1000000</v>
      </c>
      <c r="AK46" s="120">
        <f t="shared" si="23"/>
        <v>2</v>
      </c>
      <c r="AL46" s="58">
        <f t="shared" si="24"/>
        <v>1</v>
      </c>
      <c r="AM46" s="58">
        <f t="shared" si="25"/>
        <v>1</v>
      </c>
      <c r="AN46" s="122">
        <f t="shared" si="26"/>
        <v>100000</v>
      </c>
      <c r="AO46" s="119">
        <f t="shared" si="27"/>
        <v>1</v>
      </c>
      <c r="AP46" s="58">
        <f t="shared" si="28"/>
        <v>1</v>
      </c>
      <c r="AQ46" s="121">
        <f t="shared" si="29"/>
        <v>10000</v>
      </c>
      <c r="AR46" s="123">
        <f t="shared" si="30"/>
        <v>1110000</v>
      </c>
      <c r="AS46" s="50" t="s">
        <v>69</v>
      </c>
      <c r="AT46" s="64" t="e">
        <f>SUM('SA 2017 SRP-Open'!#REF!-'SA 2017 SRP-Open'!#REF!)</f>
        <v>#REF!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9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21">
        <f t="shared" si="22"/>
        <v>1000000</v>
      </c>
      <c r="AK47" s="120">
        <f t="shared" si="23"/>
        <v>2</v>
      </c>
      <c r="AL47" s="58">
        <f t="shared" si="24"/>
        <v>1</v>
      </c>
      <c r="AM47" s="58">
        <f t="shared" si="25"/>
        <v>1</v>
      </c>
      <c r="AN47" s="122">
        <f t="shared" si="26"/>
        <v>100000</v>
      </c>
      <c r="AO47" s="119">
        <f t="shared" si="27"/>
        <v>1</v>
      </c>
      <c r="AP47" s="58">
        <f t="shared" si="28"/>
        <v>1</v>
      </c>
      <c r="AQ47" s="121">
        <f t="shared" si="29"/>
        <v>10000</v>
      </c>
      <c r="AR47" s="123">
        <f t="shared" si="30"/>
        <v>1110000</v>
      </c>
      <c r="AS47" s="50" t="s">
        <v>69</v>
      </c>
      <c r="AT47" s="64" t="e">
        <f>SUM('SA 2017 SRP-Open'!#REF!-'SA 2017 SRP-Open'!#REF!)</f>
        <v>#REF!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9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21">
        <f t="shared" si="22"/>
        <v>1000000</v>
      </c>
      <c r="AK48" s="120">
        <f t="shared" si="23"/>
        <v>2</v>
      </c>
      <c r="AL48" s="58">
        <f t="shared" si="24"/>
        <v>1</v>
      </c>
      <c r="AM48" s="58">
        <f t="shared" si="25"/>
        <v>1</v>
      </c>
      <c r="AN48" s="122">
        <f t="shared" si="26"/>
        <v>100000</v>
      </c>
      <c r="AO48" s="119">
        <f t="shared" si="27"/>
        <v>1</v>
      </c>
      <c r="AP48" s="58">
        <f t="shared" si="28"/>
        <v>1</v>
      </c>
      <c r="AQ48" s="121">
        <f t="shared" si="29"/>
        <v>10000</v>
      </c>
      <c r="AR48" s="123">
        <f t="shared" si="30"/>
        <v>1110000</v>
      </c>
      <c r="AS48" s="50" t="s">
        <v>69</v>
      </c>
      <c r="AT48" s="64" t="e">
        <f>SUM('SA 2017 SRP-Open'!#REF!-'SA 2017 SRP-Open'!#REF!)</f>
        <v>#REF!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9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21">
        <f t="shared" si="22"/>
        <v>1000000</v>
      </c>
      <c r="AK49" s="120">
        <f t="shared" si="23"/>
        <v>2</v>
      </c>
      <c r="AL49" s="58">
        <f t="shared" si="24"/>
        <v>1</v>
      </c>
      <c r="AM49" s="58">
        <f t="shared" si="25"/>
        <v>1</v>
      </c>
      <c r="AN49" s="122">
        <f t="shared" si="26"/>
        <v>100000</v>
      </c>
      <c r="AO49" s="119">
        <f t="shared" si="27"/>
        <v>1</v>
      </c>
      <c r="AP49" s="58">
        <f t="shared" si="28"/>
        <v>1</v>
      </c>
      <c r="AQ49" s="121">
        <f t="shared" si="29"/>
        <v>10000</v>
      </c>
      <c r="AR49" s="123">
        <f t="shared" si="30"/>
        <v>1110000</v>
      </c>
      <c r="AS49" s="50" t="s">
        <v>69</v>
      </c>
      <c r="AT49" s="64" t="e">
        <f>SUM('SA 2017 SRP-Open'!#REF!-'SA 2017 SRP-Open'!#REF!)</f>
        <v>#REF!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9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21">
        <f t="shared" si="22"/>
        <v>1000000</v>
      </c>
      <c r="AK50" s="120">
        <f t="shared" si="23"/>
        <v>2</v>
      </c>
      <c r="AL50" s="58">
        <f t="shared" si="24"/>
        <v>1</v>
      </c>
      <c r="AM50" s="58">
        <f t="shared" si="25"/>
        <v>1</v>
      </c>
      <c r="AN50" s="122">
        <f t="shared" si="26"/>
        <v>100000</v>
      </c>
      <c r="AO50" s="119">
        <f t="shared" si="27"/>
        <v>1</v>
      </c>
      <c r="AP50" s="58">
        <f t="shared" si="28"/>
        <v>1</v>
      </c>
      <c r="AQ50" s="121">
        <f t="shared" si="29"/>
        <v>10000</v>
      </c>
      <c r="AR50" s="123">
        <f t="shared" si="30"/>
        <v>1110000</v>
      </c>
      <c r="AS50" s="50" t="s">
        <v>69</v>
      </c>
      <c r="AT50" s="64" t="e">
        <f>SUM('SA 2017 SRP-Open'!#REF!-'SA 2017 SRP-Open'!#REF!)</f>
        <v>#REF!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9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21">
        <f t="shared" si="22"/>
        <v>1000000</v>
      </c>
      <c r="AK51" s="120">
        <f t="shared" si="23"/>
        <v>2</v>
      </c>
      <c r="AL51" s="58">
        <f t="shared" si="24"/>
        <v>1</v>
      </c>
      <c r="AM51" s="58">
        <f t="shared" si="25"/>
        <v>1</v>
      </c>
      <c r="AN51" s="122">
        <f t="shared" si="26"/>
        <v>100000</v>
      </c>
      <c r="AO51" s="119">
        <f t="shared" si="27"/>
        <v>1</v>
      </c>
      <c r="AP51" s="58">
        <f t="shared" si="28"/>
        <v>1</v>
      </c>
      <c r="AQ51" s="121">
        <f t="shared" si="29"/>
        <v>10000</v>
      </c>
      <c r="AR51" s="123">
        <f t="shared" si="30"/>
        <v>1110000</v>
      </c>
      <c r="AS51" s="50" t="s">
        <v>69</v>
      </c>
      <c r="AT51" s="64" t="e">
        <f>SUM('SA 2017 SRP-Open'!#REF!-'SA 2017 SRP-Open'!#REF!)</f>
        <v>#REF!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9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21">
        <f t="shared" si="22"/>
        <v>1000000</v>
      </c>
      <c r="AK52" s="120">
        <f t="shared" si="23"/>
        <v>2</v>
      </c>
      <c r="AL52" s="58">
        <f t="shared" si="24"/>
        <v>1</v>
      </c>
      <c r="AM52" s="58">
        <f t="shared" si="25"/>
        <v>1</v>
      </c>
      <c r="AN52" s="122">
        <f t="shared" si="26"/>
        <v>100000</v>
      </c>
      <c r="AO52" s="119">
        <f t="shared" si="27"/>
        <v>1</v>
      </c>
      <c r="AP52" s="58">
        <f t="shared" si="28"/>
        <v>1</v>
      </c>
      <c r="AQ52" s="121">
        <f t="shared" si="29"/>
        <v>10000</v>
      </c>
      <c r="AR52" s="123">
        <f t="shared" si="30"/>
        <v>1110000</v>
      </c>
      <c r="AS52" s="50" t="s">
        <v>69</v>
      </c>
      <c r="AT52" s="64" t="e">
        <f>SUM('SA 2017 SRP-Open'!#REF!-'SA 2017 SRP-Open'!#REF!)</f>
        <v>#REF!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9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21">
        <f t="shared" si="22"/>
        <v>1000000</v>
      </c>
      <c r="AK53" s="120">
        <f t="shared" si="23"/>
        <v>2</v>
      </c>
      <c r="AL53" s="58">
        <f t="shared" si="24"/>
        <v>1</v>
      </c>
      <c r="AM53" s="58">
        <f t="shared" si="25"/>
        <v>1</v>
      </c>
      <c r="AN53" s="122">
        <f t="shared" si="26"/>
        <v>100000</v>
      </c>
      <c r="AO53" s="119">
        <f t="shared" si="27"/>
        <v>1</v>
      </c>
      <c r="AP53" s="58">
        <f t="shared" si="28"/>
        <v>1</v>
      </c>
      <c r="AQ53" s="121">
        <f t="shared" si="29"/>
        <v>10000</v>
      </c>
      <c r="AR53" s="123">
        <f t="shared" si="30"/>
        <v>1110000</v>
      </c>
      <c r="AS53" s="50" t="s">
        <v>69</v>
      </c>
      <c r="AT53" s="64" t="e">
        <f>SUM('SA 2017 SRP-Open'!#REF!-'SA 2017 SRP-Open'!#REF!)</f>
        <v>#REF!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75" t="s">
        <v>138</v>
      </c>
      <c r="C54" s="276"/>
      <c r="D54" s="276"/>
      <c r="E54" s="276"/>
      <c r="F54" s="276"/>
      <c r="G54" s="276"/>
      <c r="H54" s="276"/>
      <c r="I54" s="276"/>
      <c r="J54" s="277"/>
      <c r="K54" s="66"/>
      <c r="L54" s="62"/>
    </row>
    <row r="55" spans="1:44" ht="18">
      <c r="A55" s="67"/>
      <c r="B55" s="111">
        <v>1</v>
      </c>
      <c r="C55" s="112" t="s">
        <v>94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3">
        <v>2</v>
      </c>
      <c r="C56" s="114" t="s">
        <v>131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3">
        <v>3</v>
      </c>
      <c r="C57" s="115" t="s">
        <v>88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3">
        <v>4</v>
      </c>
      <c r="C58" s="116" t="s">
        <v>135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3">
        <v>5</v>
      </c>
      <c r="C59" s="115" t="s">
        <v>90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3">
        <v>6</v>
      </c>
      <c r="C60" s="114" t="s">
        <v>95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3">
        <v>7</v>
      </c>
      <c r="C61" s="115" t="s">
        <v>132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3">
        <v>8</v>
      </c>
      <c r="C62" s="114" t="s">
        <v>89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3">
        <v>9</v>
      </c>
      <c r="C63" s="115" t="s">
        <v>83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3">
        <v>10</v>
      </c>
      <c r="C64" s="114" t="s">
        <v>80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3">
        <v>11</v>
      </c>
      <c r="C65" s="115" t="s">
        <v>85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3">
        <v>12</v>
      </c>
      <c r="C66" s="114" t="s">
        <v>84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3">
        <v>13</v>
      </c>
      <c r="C67" s="115" t="s">
        <v>104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3">
        <v>14</v>
      </c>
      <c r="C68" s="114" t="s">
        <v>81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3">
        <v>15</v>
      </c>
      <c r="C69" s="115" t="s">
        <v>107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3">
        <v>16</v>
      </c>
      <c r="C70" s="114" t="s">
        <v>86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3">
        <v>17</v>
      </c>
      <c r="C71" s="115" t="s">
        <v>98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3">
        <v>18</v>
      </c>
      <c r="C72" s="114" t="s">
        <v>91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3">
        <v>19</v>
      </c>
      <c r="C73" s="115" t="s">
        <v>87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3">
        <v>20</v>
      </c>
      <c r="C74" s="114" t="s">
        <v>109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3">
        <v>21</v>
      </c>
      <c r="C75" s="115" t="s">
        <v>108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3">
        <v>22</v>
      </c>
      <c r="C76" s="114" t="s">
        <v>93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3">
        <v>23</v>
      </c>
      <c r="C77" s="115" t="s">
        <v>97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3">
        <v>24</v>
      </c>
      <c r="C78" s="116" t="s">
        <v>134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3">
        <v>25</v>
      </c>
      <c r="C79" s="115" t="s">
        <v>96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3">
        <v>26</v>
      </c>
      <c r="C80" s="114" t="s">
        <v>110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3">
        <v>27</v>
      </c>
      <c r="C81" s="116" t="s">
        <v>137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3">
        <v>28</v>
      </c>
      <c r="C82" s="115" t="s">
        <v>79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3">
        <v>29</v>
      </c>
      <c r="C83" s="116" t="s">
        <v>133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3">
        <v>30</v>
      </c>
      <c r="C84" s="115" t="s">
        <v>82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3">
        <v>31</v>
      </c>
      <c r="C85" s="114" t="s">
        <v>77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3">
        <v>32</v>
      </c>
      <c r="C86" s="115" t="s">
        <v>92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">
      <c r="A87" s="67"/>
      <c r="B87" s="113">
        <v>33</v>
      </c>
      <c r="C87" s="114" t="s">
        <v>76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3">
        <v>34</v>
      </c>
      <c r="C88" s="115" t="s">
        <v>99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3">
        <v>35</v>
      </c>
      <c r="C89" s="114" t="s">
        <v>73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3">
        <v>36</v>
      </c>
      <c r="C90" s="115" t="s">
        <v>75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3">
        <v>37</v>
      </c>
      <c r="C91" s="114" t="s">
        <v>74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3">
        <v>38</v>
      </c>
      <c r="C92" s="115" t="s">
        <v>78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.75" thickBot="1">
      <c r="A93" s="67"/>
      <c r="B93" s="117">
        <v>39</v>
      </c>
      <c r="C93" s="118" t="s">
        <v>136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67"/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67"/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67"/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67"/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67"/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67"/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67"/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67"/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67"/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67"/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67"/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67"/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67"/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67"/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67"/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2017-04-25T22:09:49Z</dcterms:modified>
  <cp:category/>
  <cp:version/>
  <cp:contentType/>
  <cp:contentStatus/>
</cp:coreProperties>
</file>